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7438d03880b2901/Desktop/PRESENTATION 14.03.2023/"/>
    </mc:Choice>
  </mc:AlternateContent>
  <xr:revisionPtr revIDLastSave="115" documentId="8_{9A4B1B28-77FB-4123-8217-972CFE7A7556}" xr6:coauthVersionLast="47" xr6:coauthVersionMax="47" xr10:uidLastSave="{B3033D14-DE90-4BBC-87B8-3CC9C108B7CC}"/>
  <bookViews>
    <workbookView xWindow="-98" yWindow="-98" windowWidth="19396" windowHeight="11475" tabRatio="892" xr2:uid="{00000000-000D-0000-FFFF-FFFF00000000}"/>
  </bookViews>
  <sheets>
    <sheet name="Info - Accommodation Schedule" sheetId="33" r:id="rId1"/>
    <sheet name="hotel 5 star-24room-Ha" sheetId="32" r:id="rId2"/>
    <sheet name="hotel 5 star-60room-Ha" sheetId="31" r:id="rId3"/>
    <sheet name="hotel 5 star-120room-Ha" sheetId="30" r:id="rId4"/>
    <sheet name="hotel 1-2 star " sheetId="20" r:id="rId5"/>
    <sheet name="hotel 3-4-5 star " sheetId="21" r:id="rId6"/>
    <sheet name="boutique hotel" sheetId="26" r:id="rId7"/>
    <sheet name="guesthouse" sheetId="27" r:id="rId8"/>
    <sheet name="boutique villa" sheetId="28" r:id="rId9"/>
    <sheet name="home stay" sheetId="29" r:id="rId10"/>
  </sheets>
  <externalReferences>
    <externalReference r:id="rId11"/>
  </externalReferences>
  <definedNames>
    <definedName name="Bur">[1]Unitaires!$I$9</definedName>
    <definedName name="Cons">[1]Unitaires!$I$20</definedName>
    <definedName name="_xlnm.Print_Area" localSheetId="6">'boutique hotel'!$B$1:$Q$73</definedName>
    <definedName name="_xlnm.Print_Area" localSheetId="8">'boutique villa'!$B$1:$Q$70</definedName>
    <definedName name="_xlnm.Print_Area" localSheetId="7">guesthouse!$B$1:$Q$70</definedName>
    <definedName name="_xlnm.Print_Area" localSheetId="9">'home stay'!$B$1:$Q$70</definedName>
    <definedName name="_xlnm.Print_Area" localSheetId="4">'hotel 1-2 star '!$B$1:$Q$71</definedName>
    <definedName name="_xlnm.Print_Area" localSheetId="5">'hotel 3-4-5 star '!$B$1:$Q$71</definedName>
    <definedName name="_xlnm.Print_Area" localSheetId="3">'hotel 5 star-120room-Ha'!$B$1:$Q$71</definedName>
    <definedName name="_xlnm.Print_Area" localSheetId="1">'hotel 5 star-24room-Ha'!$B$1:$Q$71</definedName>
    <definedName name="_xlnm.Print_Area" localSheetId="2">'hotel 5 star-60room-Ha'!$B$1:$Q$71</definedName>
    <definedName name="_xlnm.Print_Area" localSheetId="0">'Info - Accommodation Schedule'!$A$1:$P$22</definedName>
    <definedName name="_xlnm.Print_Titles" localSheetId="6">'boutique hotel'!$1:$9</definedName>
    <definedName name="_xlnm.Print_Titles" localSheetId="8">'boutique villa'!$1:$9</definedName>
    <definedName name="_xlnm.Print_Titles" localSheetId="7">guesthouse!$1:$9</definedName>
    <definedName name="_xlnm.Print_Titles" localSheetId="9">'home stay'!$1:$9</definedName>
    <definedName name="_xlnm.Print_Titles" localSheetId="4">'hotel 1-2 star '!$1:$9</definedName>
    <definedName name="_xlnm.Print_Titles" localSheetId="5">'hotel 3-4-5 star '!$1:$9</definedName>
    <definedName name="_xlnm.Print_Titles" localSheetId="3">'hotel 5 star-120room-Ha'!$1:$9</definedName>
    <definedName name="_xlnm.Print_Titles" localSheetId="1">'hotel 5 star-24room-Ha'!$1:$9</definedName>
    <definedName name="_xlnm.Print_Titles" localSheetId="2">'hotel 5 star-60room-Ha'!$1:$9</definedName>
    <definedName name="_xlnm.Print_Titles" localSheetId="0">'Info - Accommodation Schedule'!$1:$4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0" i="32" l="1"/>
  <c r="I31" i="32"/>
  <c r="J31" i="32" s="1"/>
  <c r="H31" i="32"/>
  <c r="I30" i="32"/>
  <c r="H30" i="32"/>
  <c r="I29" i="32"/>
  <c r="H29" i="32"/>
  <c r="I28" i="32"/>
  <c r="J28" i="32" s="1"/>
  <c r="H28" i="32"/>
  <c r="Q5" i="32"/>
  <c r="J22" i="32" s="1"/>
  <c r="M5" i="32"/>
  <c r="J38" i="32" s="1"/>
  <c r="J60" i="31"/>
  <c r="I31" i="31"/>
  <c r="H31" i="31"/>
  <c r="J31" i="31" s="1"/>
  <c r="I30" i="31"/>
  <c r="H30" i="31"/>
  <c r="I29" i="31"/>
  <c r="H29" i="31"/>
  <c r="J28" i="31"/>
  <c r="I28" i="31"/>
  <c r="H28" i="31"/>
  <c r="Q5" i="31"/>
  <c r="J22" i="31" s="1"/>
  <c r="M5" i="31"/>
  <c r="J18" i="31" s="1"/>
  <c r="I30" i="30"/>
  <c r="J18" i="30"/>
  <c r="J17" i="30"/>
  <c r="J60" i="30"/>
  <c r="I31" i="30"/>
  <c r="H31" i="30"/>
  <c r="H30" i="30"/>
  <c r="I29" i="30"/>
  <c r="H29" i="30"/>
  <c r="I28" i="30"/>
  <c r="J28" i="30" s="1"/>
  <c r="H28" i="30"/>
  <c r="Q5" i="30"/>
  <c r="J21" i="30" s="1"/>
  <c r="M5" i="30"/>
  <c r="J12" i="20"/>
  <c r="J61" i="29"/>
  <c r="J61" i="28"/>
  <c r="J61" i="26"/>
  <c r="J61" i="20"/>
  <c r="J60" i="21"/>
  <c r="J30" i="32" l="1"/>
  <c r="J18" i="32"/>
  <c r="J12" i="32"/>
  <c r="J29" i="32"/>
  <c r="J53" i="32"/>
  <c r="J54" i="32"/>
  <c r="J37" i="32"/>
  <c r="J55" i="32"/>
  <c r="J32" i="32"/>
  <c r="J34" i="32" s="1"/>
  <c r="K34" i="32" s="1"/>
  <c r="J39" i="32"/>
  <c r="J56" i="32"/>
  <c r="J40" i="32"/>
  <c r="J57" i="32"/>
  <c r="J58" i="32"/>
  <c r="J59" i="32"/>
  <c r="J17" i="32"/>
  <c r="K5" i="32"/>
  <c r="J20" i="32"/>
  <c r="J19" i="32"/>
  <c r="J61" i="32"/>
  <c r="J21" i="32"/>
  <c r="J13" i="32"/>
  <c r="K24" i="32"/>
  <c r="J13" i="31"/>
  <c r="J30" i="31"/>
  <c r="J29" i="31"/>
  <c r="J55" i="31"/>
  <c r="J37" i="31"/>
  <c r="J17" i="31"/>
  <c r="J53" i="31"/>
  <c r="J56" i="31"/>
  <c r="J54" i="31"/>
  <c r="K5" i="31"/>
  <c r="J49" i="31" s="1"/>
  <c r="J12" i="31"/>
  <c r="J14" i="31" s="1"/>
  <c r="K14" i="31" s="1"/>
  <c r="J38" i="31"/>
  <c r="J39" i="31"/>
  <c r="J19" i="31"/>
  <c r="J20" i="31"/>
  <c r="J21" i="31"/>
  <c r="K24" i="31"/>
  <c r="J58" i="31"/>
  <c r="J59" i="31"/>
  <c r="J61" i="31"/>
  <c r="J32" i="31"/>
  <c r="J40" i="31"/>
  <c r="J57" i="31"/>
  <c r="J34" i="31"/>
  <c r="K34" i="31" s="1"/>
  <c r="J31" i="30"/>
  <c r="J30" i="30"/>
  <c r="J13" i="30"/>
  <c r="J19" i="30"/>
  <c r="J20" i="30"/>
  <c r="J22" i="30"/>
  <c r="K24" i="30"/>
  <c r="J29" i="30"/>
  <c r="K5" i="30"/>
  <c r="J49" i="30" s="1"/>
  <c r="J40" i="30"/>
  <c r="J53" i="30"/>
  <c r="J12" i="30"/>
  <c r="J37" i="30"/>
  <c r="J54" i="30"/>
  <c r="J38" i="30"/>
  <c r="J55" i="30"/>
  <c r="J39" i="30"/>
  <c r="J56" i="30"/>
  <c r="J57" i="30"/>
  <c r="J58" i="30"/>
  <c r="J59" i="30"/>
  <c r="J61" i="30"/>
  <c r="I30" i="28"/>
  <c r="I30" i="26"/>
  <c r="I30" i="21"/>
  <c r="J62" i="32" l="1"/>
  <c r="J41" i="32"/>
  <c r="K41" i="32" s="1"/>
  <c r="J14" i="32"/>
  <c r="K14" i="32" s="1"/>
  <c r="K62" i="32"/>
  <c r="J48" i="32"/>
  <c r="J49" i="32"/>
  <c r="J47" i="32"/>
  <c r="J45" i="32"/>
  <c r="J46" i="32"/>
  <c r="J23" i="32"/>
  <c r="J25" i="32" s="1"/>
  <c r="K25" i="32" s="1"/>
  <c r="J47" i="31"/>
  <c r="J46" i="31"/>
  <c r="J45" i="31"/>
  <c r="J62" i="31"/>
  <c r="J23" i="31"/>
  <c r="J25" i="31" s="1"/>
  <c r="K25" i="31" s="1"/>
  <c r="J48" i="31"/>
  <c r="J41" i="31"/>
  <c r="K41" i="31" s="1"/>
  <c r="K62" i="31"/>
  <c r="J50" i="31"/>
  <c r="K50" i="31" s="1"/>
  <c r="J32" i="30"/>
  <c r="J34" i="30" s="1"/>
  <c r="K34" i="30" s="1"/>
  <c r="J14" i="30"/>
  <c r="K14" i="30" s="1"/>
  <c r="J47" i="30"/>
  <c r="J46" i="30"/>
  <c r="J48" i="30"/>
  <c r="J45" i="30"/>
  <c r="J41" i="30"/>
  <c r="K41" i="30" s="1"/>
  <c r="J62" i="30"/>
  <c r="J23" i="30"/>
  <c r="J25" i="30" s="1"/>
  <c r="K25" i="30" s="1"/>
  <c r="I31" i="29"/>
  <c r="I29" i="28"/>
  <c r="I28" i="28"/>
  <c r="I31" i="21"/>
  <c r="I29" i="21"/>
  <c r="I28" i="21"/>
  <c r="I29" i="29"/>
  <c r="I28" i="29"/>
  <c r="I31" i="27"/>
  <c r="I29" i="27"/>
  <c r="I28" i="27"/>
  <c r="I31" i="28"/>
  <c r="I31" i="26"/>
  <c r="I29" i="26"/>
  <c r="I28" i="26"/>
  <c r="J50" i="32" l="1"/>
  <c r="K65" i="31"/>
  <c r="J65" i="31"/>
  <c r="J50" i="30"/>
  <c r="K50" i="30" s="1"/>
  <c r="K62" i="30"/>
  <c r="H31" i="29"/>
  <c r="J31" i="29" s="1"/>
  <c r="H30" i="29"/>
  <c r="J30" i="29" s="1"/>
  <c r="H29" i="29"/>
  <c r="H28" i="29"/>
  <c r="J28" i="29" s="1"/>
  <c r="Q5" i="29"/>
  <c r="J53" i="29" s="1"/>
  <c r="M5" i="29"/>
  <c r="J18" i="29" s="1"/>
  <c r="H31" i="28"/>
  <c r="J31" i="28" s="1"/>
  <c r="H30" i="28"/>
  <c r="J30" i="28" s="1"/>
  <c r="H29" i="28"/>
  <c r="H28" i="28"/>
  <c r="J28" i="28" s="1"/>
  <c r="Q5" i="28"/>
  <c r="J53" i="28" s="1"/>
  <c r="M5" i="28"/>
  <c r="J18" i="28" s="1"/>
  <c r="H31" i="27"/>
  <c r="H30" i="27"/>
  <c r="J30" i="27" s="1"/>
  <c r="H29" i="27"/>
  <c r="J29" i="27" s="1"/>
  <c r="H28" i="27"/>
  <c r="J28" i="27" s="1"/>
  <c r="Q5" i="27"/>
  <c r="M5" i="27"/>
  <c r="J18" i="27" s="1"/>
  <c r="H31" i="26"/>
  <c r="J31" i="26" s="1"/>
  <c r="H30" i="26"/>
  <c r="J30" i="26" s="1"/>
  <c r="H29" i="26"/>
  <c r="H28" i="26"/>
  <c r="J28" i="26" s="1"/>
  <c r="Q5" i="26"/>
  <c r="M5" i="26"/>
  <c r="J18" i="26" s="1"/>
  <c r="I28" i="20"/>
  <c r="J13" i="26" l="1"/>
  <c r="J14" i="26" s="1"/>
  <c r="K14" i="26" s="1"/>
  <c r="J12" i="26"/>
  <c r="K50" i="32"/>
  <c r="J65" i="32"/>
  <c r="J65" i="30"/>
  <c r="K65" i="30"/>
  <c r="J37" i="27"/>
  <c r="J61" i="27"/>
  <c r="K5" i="26"/>
  <c r="J49" i="26" s="1"/>
  <c r="J38" i="26"/>
  <c r="J37" i="26"/>
  <c r="J39" i="26"/>
  <c r="J17" i="26"/>
  <c r="J53" i="26"/>
  <c r="J54" i="26"/>
  <c r="J19" i="26"/>
  <c r="J29" i="26"/>
  <c r="J32" i="26" s="1"/>
  <c r="J34" i="26" s="1"/>
  <c r="K34" i="26" s="1"/>
  <c r="J56" i="29"/>
  <c r="J22" i="29"/>
  <c r="J58" i="29"/>
  <c r="J29" i="29"/>
  <c r="J32" i="29" s="1"/>
  <c r="J34" i="29" s="1"/>
  <c r="K34" i="29" s="1"/>
  <c r="J17" i="28"/>
  <c r="J39" i="28"/>
  <c r="J54" i="28"/>
  <c r="J57" i="28"/>
  <c r="J29" i="28"/>
  <c r="J32" i="28" s="1"/>
  <c r="J34" i="28" s="1"/>
  <c r="K34" i="28" s="1"/>
  <c r="J37" i="28"/>
  <c r="J19" i="28"/>
  <c r="J22" i="28"/>
  <c r="J13" i="29"/>
  <c r="J37" i="29"/>
  <c r="J17" i="29"/>
  <c r="J19" i="29"/>
  <c r="J21" i="29"/>
  <c r="K5" i="29"/>
  <c r="J46" i="29" s="1"/>
  <c r="J57" i="29"/>
  <c r="J39" i="29"/>
  <c r="J54" i="29"/>
  <c r="J20" i="29"/>
  <c r="J40" i="29"/>
  <c r="J55" i="29"/>
  <c r="K24" i="29"/>
  <c r="J59" i="29"/>
  <c r="J12" i="29"/>
  <c r="J60" i="29"/>
  <c r="J38" i="29"/>
  <c r="J20" i="28"/>
  <c r="J40" i="28"/>
  <c r="J55" i="28"/>
  <c r="J21" i="28"/>
  <c r="J56" i="28"/>
  <c r="J58" i="28"/>
  <c r="K24" i="28"/>
  <c r="J59" i="28"/>
  <c r="J12" i="28"/>
  <c r="J60" i="28"/>
  <c r="J13" i="28"/>
  <c r="K5" i="28"/>
  <c r="J38" i="28"/>
  <c r="J31" i="27"/>
  <c r="J32" i="27" s="1"/>
  <c r="J34" i="27" s="1"/>
  <c r="K34" i="27" s="1"/>
  <c r="J58" i="27"/>
  <c r="J60" i="27"/>
  <c r="J59" i="27"/>
  <c r="J12" i="27"/>
  <c r="J13" i="27"/>
  <c r="J38" i="27"/>
  <c r="J22" i="27"/>
  <c r="K24" i="27"/>
  <c r="J53" i="27"/>
  <c r="K5" i="27"/>
  <c r="J45" i="27" s="1"/>
  <c r="J57" i="27"/>
  <c r="J19" i="27"/>
  <c r="J39" i="27"/>
  <c r="J54" i="27"/>
  <c r="J20" i="27"/>
  <c r="J40" i="27"/>
  <c r="J55" i="27"/>
  <c r="J21" i="27"/>
  <c r="J56" i="27"/>
  <c r="J17" i="27"/>
  <c r="J20" i="26"/>
  <c r="J40" i="26"/>
  <c r="J55" i="26"/>
  <c r="J21" i="26"/>
  <c r="J56" i="26"/>
  <c r="J22" i="26"/>
  <c r="J57" i="26"/>
  <c r="J58" i="26"/>
  <c r="K24" i="26"/>
  <c r="J59" i="26"/>
  <c r="J60" i="26"/>
  <c r="H31" i="21"/>
  <c r="H30" i="21"/>
  <c r="J30" i="21" s="1"/>
  <c r="H29" i="21"/>
  <c r="H28" i="21"/>
  <c r="J28" i="21" s="1"/>
  <c r="Q5" i="21"/>
  <c r="J61" i="21" s="1"/>
  <c r="M5" i="21"/>
  <c r="I31" i="20"/>
  <c r="H31" i="20"/>
  <c r="H30" i="20"/>
  <c r="J30" i="20" s="1"/>
  <c r="I29" i="20"/>
  <c r="H29" i="20"/>
  <c r="H28" i="20"/>
  <c r="J28" i="20" s="1"/>
  <c r="Q5" i="20"/>
  <c r="M5" i="20"/>
  <c r="J18" i="20" s="1"/>
  <c r="K65" i="32" l="1"/>
  <c r="J48" i="26"/>
  <c r="J23" i="26"/>
  <c r="J25" i="26" s="1"/>
  <c r="K25" i="26" s="1"/>
  <c r="J47" i="26"/>
  <c r="J46" i="26"/>
  <c r="J45" i="26"/>
  <c r="J18" i="21"/>
  <c r="J38" i="21"/>
  <c r="J41" i="28"/>
  <c r="K41" i="28" s="1"/>
  <c r="J41" i="26"/>
  <c r="K41" i="26" s="1"/>
  <c r="J13" i="21"/>
  <c r="J58" i="20"/>
  <c r="J17" i="20"/>
  <c r="J62" i="26"/>
  <c r="K62" i="26" s="1"/>
  <c r="J14" i="27"/>
  <c r="K14" i="27" s="1"/>
  <c r="J41" i="27"/>
  <c r="K41" i="27" s="1"/>
  <c r="J23" i="29"/>
  <c r="J25" i="29" s="1"/>
  <c r="K25" i="29" s="1"/>
  <c r="J62" i="29"/>
  <c r="K62" i="29" s="1"/>
  <c r="J14" i="28"/>
  <c r="K14" i="28" s="1"/>
  <c r="J23" i="28"/>
  <c r="J25" i="28" s="1"/>
  <c r="K25" i="28" s="1"/>
  <c r="J62" i="28"/>
  <c r="K62" i="28" s="1"/>
  <c r="J14" i="29"/>
  <c r="K14" i="29" s="1"/>
  <c r="J47" i="29"/>
  <c r="J49" i="29"/>
  <c r="J48" i="29"/>
  <c r="J45" i="29"/>
  <c r="J41" i="29"/>
  <c r="K41" i="29" s="1"/>
  <c r="J48" i="28"/>
  <c r="J47" i="28"/>
  <c r="J45" i="28"/>
  <c r="J46" i="28"/>
  <c r="J49" i="28"/>
  <c r="J49" i="27"/>
  <c r="J47" i="27"/>
  <c r="J46" i="27"/>
  <c r="J48" i="27"/>
  <c r="J23" i="27"/>
  <c r="J25" i="27" s="1"/>
  <c r="K25" i="27" s="1"/>
  <c r="J62" i="27"/>
  <c r="J29" i="21"/>
  <c r="J29" i="20"/>
  <c r="J31" i="21"/>
  <c r="J54" i="21"/>
  <c r="J40" i="21"/>
  <c r="J22" i="21"/>
  <c r="J39" i="21"/>
  <c r="J58" i="21"/>
  <c r="J59" i="21"/>
  <c r="K5" i="21"/>
  <c r="J47" i="21" s="1"/>
  <c r="J19" i="21"/>
  <c r="J55" i="21"/>
  <c r="K5" i="20"/>
  <c r="J49" i="20" s="1"/>
  <c r="J31" i="20"/>
  <c r="J12" i="21"/>
  <c r="J17" i="21"/>
  <c r="J21" i="21"/>
  <c r="J53" i="21"/>
  <c r="J57" i="21"/>
  <c r="J20" i="21"/>
  <c r="K24" i="21"/>
  <c r="J37" i="21"/>
  <c r="J56" i="21"/>
  <c r="J21" i="20"/>
  <c r="J38" i="20"/>
  <c r="J53" i="20"/>
  <c r="J57" i="20"/>
  <c r="J20" i="20"/>
  <c r="K24" i="20"/>
  <c r="J37" i="20"/>
  <c r="J56" i="20"/>
  <c r="J60" i="20"/>
  <c r="J19" i="20"/>
  <c r="J40" i="20"/>
  <c r="J55" i="20"/>
  <c r="J59" i="20"/>
  <c r="J13" i="20"/>
  <c r="J22" i="20"/>
  <c r="J39" i="20"/>
  <c r="J54" i="20"/>
  <c r="J50" i="26" l="1"/>
  <c r="K50" i="26" s="1"/>
  <c r="J65" i="26"/>
  <c r="J14" i="21"/>
  <c r="K14" i="21" s="1"/>
  <c r="J50" i="29"/>
  <c r="K50" i="29" s="1"/>
  <c r="J50" i="28"/>
  <c r="J50" i="27"/>
  <c r="K50" i="27" s="1"/>
  <c r="K62" i="27"/>
  <c r="K65" i="26"/>
  <c r="J32" i="21"/>
  <c r="J34" i="21" s="1"/>
  <c r="K34" i="21" s="1"/>
  <c r="J49" i="21"/>
  <c r="J48" i="20"/>
  <c r="J32" i="20"/>
  <c r="J34" i="20" s="1"/>
  <c r="K34" i="20" s="1"/>
  <c r="J45" i="21"/>
  <c r="J41" i="21"/>
  <c r="K41" i="21" s="1"/>
  <c r="J46" i="21"/>
  <c r="J48" i="21"/>
  <c r="J45" i="20"/>
  <c r="J47" i="20"/>
  <c r="J46" i="20"/>
  <c r="J14" i="20"/>
  <c r="K14" i="20" s="1"/>
  <c r="J23" i="21"/>
  <c r="J25" i="21" s="1"/>
  <c r="K25" i="21" s="1"/>
  <c r="J62" i="21"/>
  <c r="J23" i="20"/>
  <c r="J25" i="20" s="1"/>
  <c r="K25" i="20" s="1"/>
  <c r="J41" i="20"/>
  <c r="K41" i="20" s="1"/>
  <c r="J62" i="20"/>
  <c r="J65" i="27" l="1"/>
  <c r="K65" i="29"/>
  <c r="J65" i="29"/>
  <c r="J50" i="20"/>
  <c r="K50" i="20" s="1"/>
  <c r="K65" i="27"/>
  <c r="K50" i="28"/>
  <c r="J65" i="28"/>
  <c r="J50" i="21"/>
  <c r="K50" i="21" s="1"/>
  <c r="K62" i="21"/>
  <c r="K62" i="20"/>
  <c r="K65" i="28" l="1"/>
  <c r="K65" i="20"/>
  <c r="J65" i="20"/>
  <c r="J65" i="21"/>
  <c r="K65" i="21"/>
</calcChain>
</file>

<file path=xl/sharedStrings.xml><?xml version="1.0" encoding="utf-8"?>
<sst xmlns="http://schemas.openxmlformats.org/spreadsheetml/2006/main" count="977" uniqueCount="146">
  <si>
    <t>ACCOMMODATION SCHEDULE AND SURFACE AREAS</t>
  </si>
  <si>
    <t>Type of the tourist Accommodation Facility: Sample - Hotel 3-4-5*</t>
  </si>
  <si>
    <t>Single room</t>
  </si>
  <si>
    <t>Double room</t>
  </si>
  <si>
    <t>Suite</t>
  </si>
  <si>
    <t xml:space="preserve">Room for differently abled guests </t>
  </si>
  <si>
    <r>
      <t xml:space="preserve">Staff </t>
    </r>
    <r>
      <rPr>
        <b/>
        <vertAlign val="superscript"/>
        <sz val="8"/>
        <rFont val="Arial"/>
        <family val="2"/>
      </rPr>
      <t>(1)</t>
    </r>
  </si>
  <si>
    <t xml:space="preserve"> Guests</t>
  </si>
  <si>
    <t>Guest Rooms</t>
  </si>
  <si>
    <r>
      <t>m</t>
    </r>
    <r>
      <rPr>
        <b/>
        <vertAlign val="superscript"/>
        <sz val="8"/>
        <rFont val="Arial"/>
        <family val="2"/>
      </rPr>
      <t>2</t>
    </r>
  </si>
  <si>
    <t>Ref.</t>
  </si>
  <si>
    <t>Functional areas</t>
  </si>
  <si>
    <t>Quantity</t>
  </si>
  <si>
    <t>Net area</t>
  </si>
  <si>
    <r>
      <t xml:space="preserve">Gross area </t>
    </r>
    <r>
      <rPr>
        <b/>
        <vertAlign val="superscript"/>
        <sz val="8"/>
        <rFont val="Arial"/>
        <family val="2"/>
      </rPr>
      <t>(2)</t>
    </r>
  </si>
  <si>
    <t>Comments</t>
  </si>
  <si>
    <t>Total</t>
  </si>
  <si>
    <t>A.</t>
  </si>
  <si>
    <t>Guest Areas</t>
  </si>
  <si>
    <t>Entrance/Lobby/Area/Hall</t>
  </si>
  <si>
    <t>Reception, lobby and lounge area</t>
  </si>
  <si>
    <r>
      <t>Based on Space Allocations table (1.00m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per guestroom) </t>
    </r>
  </si>
  <si>
    <t>Shops</t>
  </si>
  <si>
    <r>
      <t>Based on Space Allocations table (0.20m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per guestroom) </t>
    </r>
  </si>
  <si>
    <t>TOTAL</t>
  </si>
  <si>
    <t>Restaurants and Bars</t>
  </si>
  <si>
    <t>Coffee shop</t>
  </si>
  <si>
    <r>
      <t>Based on Space Allocations table (0.80m</t>
    </r>
    <r>
      <rPr>
        <vertAlign val="superscript"/>
        <sz val="8"/>
        <rFont val="Arial"/>
        <family val="2"/>
      </rPr>
      <t xml:space="preserve">2  </t>
    </r>
    <r>
      <rPr>
        <sz val="8"/>
        <rFont val="Arial"/>
        <family val="2"/>
      </rPr>
      <t>per guestroom)</t>
    </r>
  </si>
  <si>
    <t>Main restaurant</t>
  </si>
  <si>
    <r>
      <t>Based on Space Allocations table, 
For higher number of guests, 1.5m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/cover could be used </t>
    </r>
    <r>
      <rPr>
        <vertAlign val="superscript"/>
        <sz val="8"/>
        <rFont val="Arial"/>
        <family val="2"/>
      </rPr>
      <t>(3)</t>
    </r>
  </si>
  <si>
    <t>Lounges, bars</t>
  </si>
  <si>
    <r>
      <t>Based on Space Allocations table (1.10m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 per guestroom)</t>
    </r>
  </si>
  <si>
    <t>Pre-function area, foyer</t>
  </si>
  <si>
    <r>
      <t>Based on Space Allocations table (0.50m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 per guestroom)</t>
    </r>
  </si>
  <si>
    <t>Ballroom/banquet hall</t>
  </si>
  <si>
    <r>
      <t>Based on Space Allocations table (1.50m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 per guestroom)</t>
    </r>
  </si>
  <si>
    <t>Conference/function rooms*</t>
  </si>
  <si>
    <r>
      <t>Based on Space Allocations table (1.90m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 per guestroom)</t>
    </r>
  </si>
  <si>
    <r>
      <t xml:space="preserve">Circulation </t>
    </r>
    <r>
      <rPr>
        <vertAlign val="superscript"/>
        <sz val="8"/>
        <rFont val="Arial"/>
        <family val="2"/>
      </rPr>
      <t xml:space="preserve">(7) </t>
    </r>
  </si>
  <si>
    <t>Based on Space Allocations table
Circulation area calculated with 21% of the total residential areas. Mid-range may vary by ±3%</t>
  </si>
  <si>
    <t>Other areas</t>
  </si>
  <si>
    <t>Gross floor area is calculated 15% more then net floor area. Mid-range may vary based on the design</t>
  </si>
  <si>
    <t>Residential areas/Guestrooms and Suites</t>
  </si>
  <si>
    <t xml:space="preserve">Single room </t>
  </si>
  <si>
    <r>
      <t>Based on Gazette No.1963/28 (22m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room area+3.7m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bathroom)</t>
    </r>
  </si>
  <si>
    <t xml:space="preserve">Double room </t>
  </si>
  <si>
    <r>
      <t>Gazette No.1963/28. Hotels with 3-4* suite has an area of 45m</t>
    </r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while in hotels with 5* suiute area is 65m</t>
    </r>
    <r>
      <rPr>
        <vertAlign val="superscript"/>
        <sz val="8"/>
        <rFont val="Arial"/>
        <family val="2"/>
      </rPr>
      <t>2</t>
    </r>
  </si>
  <si>
    <t>Circulation area</t>
  </si>
  <si>
    <t>Based on Space Allocations table
Circulation area calculated with 23% of the total residential areas. Mid-range may vary by ±3%</t>
  </si>
  <si>
    <t>Recreation areas</t>
  </si>
  <si>
    <t>Leisure pool area*</t>
  </si>
  <si>
    <r>
      <t>Based on Space Allocations table (0.60m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per guestroom) </t>
    </r>
  </si>
  <si>
    <t>Club facilities/fitness room*</t>
  </si>
  <si>
    <r>
      <t>Based on Space Allocations table (4.5m</t>
    </r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 xml:space="preserve">per guest, 50% of total guests) </t>
    </r>
    <r>
      <rPr>
        <vertAlign val="superscript"/>
        <sz val="8"/>
        <rFont val="Arial"/>
        <family val="2"/>
      </rPr>
      <t xml:space="preserve">(4) (5) </t>
    </r>
  </si>
  <si>
    <t>…</t>
  </si>
  <si>
    <t>B.</t>
  </si>
  <si>
    <t>STAFF AND COMMON SERVICES</t>
  </si>
  <si>
    <t>Administration</t>
  </si>
  <si>
    <t>Front office, administration*</t>
  </si>
  <si>
    <r>
      <t>Based Space Allocations table (1.60m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of guestroom) *Communication is already calculated)</t>
    </r>
  </si>
  <si>
    <t>Staff accommodation</t>
  </si>
  <si>
    <r>
      <t>Based on Gazette No.1963/28 (not less then 5.00m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)</t>
    </r>
  </si>
  <si>
    <t>Staff dining area</t>
  </si>
  <si>
    <r>
      <t>Based on Gazette No.1963/28. Dining area 30% of staff, not less then 1.5m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per person</t>
    </r>
  </si>
  <si>
    <t>Staff lockers</t>
  </si>
  <si>
    <t>Based on Gazette No.1963/28.</t>
  </si>
  <si>
    <t>COMMON SERVICES</t>
  </si>
  <si>
    <t>Main and satellite kitchen</t>
  </si>
  <si>
    <r>
      <t>Based Space Allocations table (1.10m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per guestroom)</t>
    </r>
  </si>
  <si>
    <t>Stores, circulation*</t>
  </si>
  <si>
    <r>
      <t>Based Space Allocations table (0.50m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per guestroom)</t>
    </r>
  </si>
  <si>
    <t>Receiving/garbage areas*</t>
  </si>
  <si>
    <r>
      <t>Based Space Allocations table (0.30m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per guestroom)</t>
    </r>
  </si>
  <si>
    <t>General stores*</t>
  </si>
  <si>
    <r>
      <t>Based Space Allocations table (0.40m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per guestroom)</t>
    </r>
  </si>
  <si>
    <t>Housekeeping, laundry</t>
  </si>
  <si>
    <r>
      <t>Based Space Allocations table (1.20m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per guestroom)</t>
    </r>
  </si>
  <si>
    <t>Engineer, stores, equipment*</t>
  </si>
  <si>
    <r>
      <t>Based Space Allocations table (1.80m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per guestroom)</t>
    </r>
  </si>
  <si>
    <t>Employee/control/personnel*</t>
  </si>
  <si>
    <r>
      <t>Based Space Allocations table (0.20m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per guestroom)</t>
    </r>
  </si>
  <si>
    <t>First aid</t>
  </si>
  <si>
    <t>Based on</t>
  </si>
  <si>
    <t>GRAND TOTAL</t>
  </si>
  <si>
    <r>
      <t>TOTAL AREA (m</t>
    </r>
    <r>
      <rPr>
        <vertAlign val="superscript"/>
        <sz val="10"/>
        <rFont val="Arial Black"/>
        <family val="2"/>
      </rPr>
      <t>2</t>
    </r>
    <r>
      <rPr>
        <sz val="10"/>
        <rFont val="Arial Black"/>
        <family val="2"/>
      </rPr>
      <t>)</t>
    </r>
  </si>
  <si>
    <t xml:space="preserve">(1) - No. of staff per room based on RIBA, Employees per room: luxury 1.5; high-grade 0.8-1.0; mid-grade 0.5-0.6; budget, 0.2-0.3. The number of staff calculated should be a whole number </t>
  </si>
  <si>
    <t>(2) - Gross floor area is calculated 15% more then net floor area. Mid-range may vary based on the design</t>
  </si>
  <si>
    <t>(3) - 0.8-1.2 seat/room;  1.8-2.0 seat/room. When the restaurant is under 100 m2 the formula can lead to false results. Dimension of the restaurant should be done from concrete furniture layout plans. (See the Guideline)</t>
  </si>
  <si>
    <r>
      <t>(4) - Ernest and Peter Neufert,</t>
    </r>
    <r>
      <rPr>
        <i/>
        <sz val="10"/>
        <rFont val="Arial"/>
        <family val="2"/>
      </rPr>
      <t xml:space="preserve"> "Neufert, Architects' Data",</t>
    </r>
    <r>
      <rPr>
        <sz val="10"/>
        <rFont val="Arial"/>
        <family val="2"/>
      </rPr>
      <t xml:space="preserve"> fourth edition, pg.359</t>
    </r>
  </si>
  <si>
    <t>(5) - For smaller toursit accomodation facilities fitness areas are calculated for 50% of guest number 
For bigger toursit accomodation facilities fitness areas are calculated not more then 20% of guest number</t>
  </si>
  <si>
    <t>Type of the tourist Accommodation Facility: Sample - Hotel 1-2*</t>
  </si>
  <si>
    <r>
      <t>Based on Space Allocations table (0.10m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per guestroom) </t>
    </r>
  </si>
  <si>
    <r>
      <t>Based on Space Allocations table (0.80m</t>
    </r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per guestroom)</t>
    </r>
  </si>
  <si>
    <r>
      <t>Based on Space Allocations table,
For higher number of guests, 1.5m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/cover could be used </t>
    </r>
    <r>
      <rPr>
        <vertAlign val="superscript"/>
        <sz val="8"/>
        <rFont val="Arial"/>
        <family val="2"/>
      </rPr>
      <t>(3)</t>
    </r>
  </si>
  <si>
    <r>
      <t>Based on Space Allocations table (0.50m</t>
    </r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 xml:space="preserve">per guestroom) </t>
    </r>
  </si>
  <si>
    <r>
      <t>Based on Space Allocations table (1.50m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per guestroom) </t>
    </r>
  </si>
  <si>
    <r>
      <t>Based on Space Allocations table (1.90m</t>
    </r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 xml:space="preserve">per guestroom) </t>
    </r>
  </si>
  <si>
    <r>
      <t>Based on Gazette No.1963/28 (17m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room area + 3.7m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bathroom)</t>
    </r>
  </si>
  <si>
    <t xml:space="preserve">Gazette No.1963/28 </t>
  </si>
  <si>
    <r>
      <t>Based Space Allocations table (1.40m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per guestroom) (*Communication is already calculated)</t>
    </r>
  </si>
  <si>
    <r>
      <t>Based on Gazette No.1963/28 (not less then 5.00m</t>
    </r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per staff)</t>
    </r>
  </si>
  <si>
    <r>
      <t>Based Space Allocations table (0.80m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per guestroom)</t>
    </r>
  </si>
  <si>
    <r>
      <t>Based Space Allocations table (1.40m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per guestroom)</t>
    </r>
  </si>
  <si>
    <r>
      <t>Based Space Allocations table (1.30m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per guestroom)</t>
    </r>
  </si>
  <si>
    <r>
      <t>Based Space Allocations table (0.10m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per guestroom)</t>
    </r>
  </si>
  <si>
    <r>
      <t>TOTAL AREA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</si>
  <si>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Type of the tourist Accommodation Facility: Sample - Boutique Hotel</t>
  </si>
  <si>
    <t>Based on SLTDA Guidelines</t>
  </si>
  <si>
    <r>
      <t>Based on SLTDA Guidelines (30m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room area + 4.5m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bathroom)</t>
    </r>
  </si>
  <si>
    <t>Suite size is based on Gazette No.1963/28, while bathroom size Is based SLTDA Guidelines</t>
  </si>
  <si>
    <t>(3) - 0.8-1.2 seat/room;  1.8-2.0 seat/room. When the restaurant is under 100 m2 the formula can lead to false results. Dimension of the restaurant should be done from the furniture layout plans. (See the Guideline)</t>
  </si>
  <si>
    <t>Type of the tourist Accommodation Facility: Sample - Guest House</t>
  </si>
  <si>
    <r>
      <t>Based on Space Allocations table (1.0 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per guestroom) </t>
    </r>
  </si>
  <si>
    <r>
      <t>Based on Space Allocations table (0.2 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per guestroom) </t>
    </r>
  </si>
  <si>
    <r>
      <t>Based on Gazette, No. 1096/6  (11.5m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room area +3.25m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bathroom)</t>
    </r>
  </si>
  <si>
    <r>
      <t>Based on Gazette, No. 1096/6  (13m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room area +3.25m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bathroom)</t>
    </r>
  </si>
  <si>
    <t xml:space="preserve">Gazette, No. 1096/6 </t>
  </si>
  <si>
    <r>
      <t>(2) - Ernest and Peter Neufert,</t>
    </r>
    <r>
      <rPr>
        <i/>
        <sz val="10"/>
        <rFont val="Arial"/>
        <family val="2"/>
      </rPr>
      <t xml:space="preserve"> "Neufert, Architects' Data",</t>
    </r>
    <r>
      <rPr>
        <sz val="10"/>
        <rFont val="Arial"/>
        <family val="2"/>
      </rPr>
      <t xml:space="preserve"> fourth edition, pg.359</t>
    </r>
  </si>
  <si>
    <t>(3) - For smaller toursit accomodation facilities fitness areas are calculated for 50% of guest number 
For bigger toursit accomodation facilities fitness areas are calculated not more then 20% of guest number</t>
  </si>
  <si>
    <t>(6) - 0.8-1.2 seat/room;  1.8-2.0 seat/room. When the restaurant is under 100 m2 the formula can lead to false results. Dimension of the restaurant should be done from the furniture layout plans. (See the Guideline)</t>
  </si>
  <si>
    <t>Type of the tourist Accommodation Facility: Sample - Boutique Villa</t>
  </si>
  <si>
    <r>
      <t>Based on SLTDA Guidelines (30m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room area+4.5m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bathroom)</t>
    </r>
  </si>
  <si>
    <t>(6) - 0.8-1.2 seat/room;  1.8-2.0 seat/room. When the restaurant is under 100 m2 the formula can lead to false results. Dimension of the restaurant should be done from concrete furniture layout plans. (See the Guideline)</t>
  </si>
  <si>
    <t>Type of the tourist Accommodation Facility: Sample - Home stay</t>
  </si>
  <si>
    <r>
      <t>Based on STDLA Guidelines (9m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room area+2.78m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bathroom)</t>
    </r>
  </si>
  <si>
    <r>
      <t>Based on STDLA Guidelines (11m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room area+2.78m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bathroom)</t>
    </r>
  </si>
  <si>
    <t>SLTDA Guidelines</t>
  </si>
  <si>
    <r>
      <t>Based Space Allocations table (1.40m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per guestroom) *Communication is already calculated</t>
    </r>
  </si>
  <si>
    <t>Based on Gazette No.1963/28</t>
  </si>
  <si>
    <t>Each accommodation schedule sheet (based on the classified facility such as: hotel /1-2-3-4-5</t>
  </si>
  <si>
    <t>and elements for internal spaces of each tourist accommodation facility including:</t>
  </si>
  <si>
    <t> Dimensions and surface areas corresponding to the accommodation schedules;</t>
  </si>
  <si>
    <t> Space and activity requirements; and</t>
  </si>
  <si>
    <t> Space requirements and functional scheme.</t>
  </si>
  <si>
    <t> </t>
  </si>
  <si>
    <t>established by SLTDA or other relevant government authorities</t>
  </si>
  <si>
    <t>DESIGN GUIDELINE FOR TOURIST ACCOMMODATION FACILITIES</t>
  </si>
  <si>
    <t>The Accommodation Schedule is part of the Design Guideline for Tourist Accommodation Facilities.</t>
  </si>
  <si>
    <t>of tourist accommodation facility.</t>
  </si>
  <si>
    <t>ANNEX:</t>
  </si>
  <si>
    <t xml:space="preserve"> </t>
  </si>
  <si>
    <t xml:space="preserve">This excel worksheets can be used as a tool for preliminary planning and programming the space required </t>
  </si>
  <si>
    <t>Calculations are based on the number of guests, facilities required, and how much space</t>
  </si>
  <si>
    <t>could be allocated based on the minimum design standards.  </t>
  </si>
  <si>
    <t>star/; boutique hotel; guest house, and home stay) gives all necessary standards, parameters,</t>
  </si>
  <si>
    <t>Note: This document is a sample tool to be updated periodically to reflect new or revised policies and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</si>
</sst>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 Black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4"/>
      <name val="Arial Black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b/>
      <i/>
      <sz val="8"/>
      <color rgb="FFFF0000"/>
      <name val="Arial"/>
      <family val="2"/>
    </font>
    <font>
      <i/>
      <sz val="8"/>
      <color rgb="FFFF0000"/>
      <name val="Arial"/>
      <family val="2"/>
    </font>
    <font>
      <sz val="10"/>
      <name val="Arial Black"/>
      <family val="2"/>
    </font>
    <font>
      <i/>
      <sz val="8"/>
      <name val="Arial"/>
      <family val="2"/>
    </font>
    <font>
      <b/>
      <sz val="9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 Black"/>
      <family val="2"/>
    </font>
    <font>
      <i/>
      <sz val="10"/>
      <name val="Arial"/>
      <family val="2"/>
    </font>
    <font>
      <b/>
      <sz val="14"/>
      <color theme="0"/>
      <name val="Arial Black"/>
      <family val="2"/>
    </font>
    <font>
      <sz val="10"/>
      <color theme="0"/>
      <name val="Arial"/>
      <family val="2"/>
    </font>
    <font>
      <sz val="12"/>
      <name val="Arial"/>
      <family val="2"/>
    </font>
    <font>
      <b/>
      <sz val="16"/>
      <color theme="0"/>
      <name val="Arial Black"/>
      <family val="2"/>
    </font>
    <font>
      <sz val="12"/>
      <name val="Arial Black"/>
      <family val="2"/>
    </font>
    <font>
      <b/>
      <sz val="14"/>
      <name val="Arial"/>
      <family val="2"/>
    </font>
    <font>
      <i/>
      <sz val="12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3">
    <xf numFmtId="0" fontId="0" fillId="0" borderId="0" xfId="0"/>
    <xf numFmtId="0" fontId="1" fillId="0" borderId="0" xfId="0" applyFont="1"/>
    <xf numFmtId="0" fontId="2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24" xfId="0" quotePrefix="1" applyFont="1" applyBorder="1" applyAlignment="1">
      <alignment horizontal="center"/>
    </xf>
    <xf numFmtId="0" fontId="5" fillId="0" borderId="0" xfId="0" applyFont="1"/>
    <xf numFmtId="2" fontId="2" fillId="0" borderId="0" xfId="0" applyNumberFormat="1" applyFont="1"/>
    <xf numFmtId="164" fontId="5" fillId="0" borderId="0" xfId="1" applyNumberFormat="1" applyFont="1" applyAlignment="1">
      <alignment horizontal="center"/>
    </xf>
    <xf numFmtId="0" fontId="2" fillId="0" borderId="36" xfId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36" xfId="0" quotePrefix="1" applyFont="1" applyBorder="1" applyAlignment="1">
      <alignment horizontal="center"/>
    </xf>
    <xf numFmtId="0" fontId="2" fillId="0" borderId="17" xfId="0" quotePrefix="1" applyFont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32" xfId="0" applyFont="1" applyBorder="1" applyAlignment="1">
      <alignment horizontal="center" vertical="center"/>
    </xf>
    <xf numFmtId="2" fontId="2" fillId="0" borderId="3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24" xfId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23" xfId="0" applyBorder="1"/>
    <xf numFmtId="2" fontId="3" fillId="5" borderId="13" xfId="1" applyNumberFormat="1" applyFont="1" applyFill="1" applyBorder="1" applyAlignment="1">
      <alignment horizontal="center" vertical="center"/>
    </xf>
    <xf numFmtId="4" fontId="3" fillId="5" borderId="13" xfId="0" applyNumberFormat="1" applyFont="1" applyFill="1" applyBorder="1" applyAlignment="1">
      <alignment horizontal="center" vertical="center"/>
    </xf>
    <xf numFmtId="4" fontId="3" fillId="7" borderId="13" xfId="0" applyNumberFormat="1" applyFont="1" applyFill="1" applyBorder="1" applyAlignment="1">
      <alignment horizontal="center" vertical="center"/>
    </xf>
    <xf numFmtId="0" fontId="2" fillId="0" borderId="17" xfId="0" quotePrefix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/>
    </xf>
    <xf numFmtId="0" fontId="2" fillId="0" borderId="0" xfId="1" applyFont="1" applyAlignment="1">
      <alignment horizontal="right"/>
    </xf>
    <xf numFmtId="0" fontId="5" fillId="2" borderId="13" xfId="0" applyFont="1" applyFill="1" applyBorder="1" applyAlignment="1">
      <alignment horizontal="center" vertical="center" wrapText="1"/>
    </xf>
    <xf numFmtId="0" fontId="2" fillId="0" borderId="45" xfId="0" quotePrefix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2" fillId="0" borderId="22" xfId="0" quotePrefix="1" applyFont="1" applyBorder="1" applyAlignment="1">
      <alignment horizontal="center" vertical="center"/>
    </xf>
    <xf numFmtId="0" fontId="3" fillId="6" borderId="26" xfId="0" applyFont="1" applyFill="1" applyBorder="1" applyAlignment="1">
      <alignment horizontal="left" indent="1"/>
    </xf>
    <xf numFmtId="0" fontId="2" fillId="0" borderId="44" xfId="1" applyFont="1" applyBorder="1" applyAlignment="1">
      <alignment horizontal="center"/>
    </xf>
    <xf numFmtId="0" fontId="2" fillId="0" borderId="44" xfId="1" applyFont="1" applyBorder="1" applyAlignment="1">
      <alignment horizontal="center" vertical="center"/>
    </xf>
    <xf numFmtId="1" fontId="2" fillId="0" borderId="21" xfId="0" applyNumberFormat="1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center" vertical="center"/>
    </xf>
    <xf numFmtId="2" fontId="12" fillId="4" borderId="34" xfId="1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50" xfId="0" applyBorder="1"/>
    <xf numFmtId="2" fontId="2" fillId="0" borderId="50" xfId="0" applyNumberFormat="1" applyFont="1" applyBorder="1" applyAlignment="1">
      <alignment horizontal="center" vertical="center"/>
    </xf>
    <xf numFmtId="0" fontId="1" fillId="0" borderId="0" xfId="1"/>
    <xf numFmtId="0" fontId="14" fillId="0" borderId="13" xfId="0" applyFont="1" applyBorder="1" applyAlignment="1">
      <alignment horizontal="center" vertical="center"/>
    </xf>
    <xf numFmtId="0" fontId="2" fillId="0" borderId="31" xfId="1" applyFont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54" xfId="0" quotePrefix="1" applyFont="1" applyBorder="1" applyAlignment="1">
      <alignment horizontal="center"/>
    </xf>
    <xf numFmtId="1" fontId="2" fillId="0" borderId="50" xfId="0" applyNumberFormat="1" applyFont="1" applyBorder="1" applyAlignment="1">
      <alignment horizontal="center" vertical="center"/>
    </xf>
    <xf numFmtId="2" fontId="2" fillId="0" borderId="50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12" fillId="6" borderId="13" xfId="0" applyNumberFormat="1" applyFont="1" applyFill="1" applyBorder="1" applyAlignment="1">
      <alignment horizontal="center" vertical="center"/>
    </xf>
    <xf numFmtId="4" fontId="3" fillId="6" borderId="13" xfId="0" applyNumberFormat="1" applyFont="1" applyFill="1" applyBorder="1" applyAlignment="1">
      <alignment horizontal="center" vertical="center"/>
    </xf>
    <xf numFmtId="2" fontId="2" fillId="0" borderId="57" xfId="0" applyNumberFormat="1" applyFont="1" applyBorder="1" applyAlignment="1">
      <alignment horizontal="center" vertical="center"/>
    </xf>
    <xf numFmtId="0" fontId="2" fillId="0" borderId="24" xfId="0" quotePrefix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4" fontId="12" fillId="8" borderId="13" xfId="0" applyNumberFormat="1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left" indent="1"/>
    </xf>
    <xf numFmtId="0" fontId="0" fillId="6" borderId="26" xfId="0" applyFill="1" applyBorder="1" applyAlignment="1">
      <alignment horizontal="left" indent="1"/>
    </xf>
    <xf numFmtId="2" fontId="0" fillId="6" borderId="26" xfId="0" applyNumberFormat="1" applyFill="1" applyBorder="1" applyAlignment="1">
      <alignment horizontal="left" indent="1"/>
    </xf>
    <xf numFmtId="0" fontId="0" fillId="6" borderId="27" xfId="0" applyFill="1" applyBorder="1" applyAlignment="1">
      <alignment horizontal="left" indent="1"/>
    </xf>
    <xf numFmtId="4" fontId="12" fillId="6" borderId="27" xfId="0" applyNumberFormat="1" applyFont="1" applyFill="1" applyBorder="1" applyAlignment="1">
      <alignment horizontal="center" vertical="center"/>
    </xf>
    <xf numFmtId="4" fontId="12" fillId="9" borderId="25" xfId="0" applyNumberFormat="1" applyFont="1" applyFill="1" applyBorder="1" applyAlignment="1">
      <alignment horizontal="center" vertical="center"/>
    </xf>
    <xf numFmtId="4" fontId="12" fillId="9" borderId="13" xfId="0" applyNumberFormat="1" applyFont="1" applyFill="1" applyBorder="1" applyAlignment="1">
      <alignment horizontal="center" vertical="center"/>
    </xf>
    <xf numFmtId="0" fontId="2" fillId="0" borderId="22" xfId="1" applyFont="1" applyBorder="1" applyAlignment="1">
      <alignment horizontal="center"/>
    </xf>
    <xf numFmtId="0" fontId="2" fillId="0" borderId="17" xfId="1" applyFont="1" applyBorder="1" applyAlignment="1">
      <alignment horizontal="center" vertical="center"/>
    </xf>
    <xf numFmtId="0" fontId="2" fillId="0" borderId="54" xfId="1" applyFont="1" applyBorder="1" applyAlignment="1">
      <alignment horizontal="center" vertical="center"/>
    </xf>
    <xf numFmtId="4" fontId="2" fillId="0" borderId="0" xfId="0" applyNumberFormat="1" applyFont="1"/>
    <xf numFmtId="0" fontId="5" fillId="10" borderId="13" xfId="0" applyFont="1" applyFill="1" applyBorder="1" applyAlignment="1">
      <alignment horizontal="center" vertical="center" wrapText="1"/>
    </xf>
    <xf numFmtId="0" fontId="5" fillId="10" borderId="13" xfId="0" applyFont="1" applyFill="1" applyBorder="1" applyAlignment="1">
      <alignment horizontal="center"/>
    </xf>
    <xf numFmtId="10" fontId="2" fillId="0" borderId="0" xfId="0" applyNumberFormat="1" applyFont="1"/>
    <xf numFmtId="0" fontId="2" fillId="0" borderId="40" xfId="0" applyFont="1" applyBorder="1"/>
    <xf numFmtId="164" fontId="5" fillId="0" borderId="26" xfId="1" applyNumberFormat="1" applyFont="1" applyBorder="1" applyAlignment="1">
      <alignment horizontal="center"/>
    </xf>
    <xf numFmtId="0" fontId="2" fillId="0" borderId="24" xfId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31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5" borderId="13" xfId="0" quotePrefix="1" applyFont="1" applyFill="1" applyBorder="1" applyAlignment="1">
      <alignment horizontal="center"/>
    </xf>
    <xf numFmtId="0" fontId="3" fillId="4" borderId="13" xfId="0" quotePrefix="1" applyFont="1" applyFill="1" applyBorder="1" applyAlignment="1">
      <alignment horizontal="center"/>
    </xf>
    <xf numFmtId="0" fontId="3" fillId="7" borderId="13" xfId="0" quotePrefix="1" applyFont="1" applyFill="1" applyBorder="1" applyAlignment="1">
      <alignment horizontal="center"/>
    </xf>
    <xf numFmtId="0" fontId="1" fillId="0" borderId="0" xfId="1" applyAlignment="1">
      <alignment horizontal="center"/>
    </xf>
    <xf numFmtId="0" fontId="3" fillId="6" borderId="13" xfId="0" quotePrefix="1" applyFont="1" applyFill="1" applyBorder="1" applyAlignment="1">
      <alignment horizontal="center"/>
    </xf>
    <xf numFmtId="0" fontId="3" fillId="8" borderId="13" xfId="0" quotePrefix="1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5" fillId="0" borderId="26" xfId="0" applyFont="1" applyBorder="1"/>
    <xf numFmtId="0" fontId="2" fillId="0" borderId="0" xfId="0" applyFont="1" applyAlignment="1">
      <alignment vertical="center"/>
    </xf>
    <xf numFmtId="10" fontId="0" fillId="0" borderId="0" xfId="0" applyNumberFormat="1"/>
    <xf numFmtId="9" fontId="0" fillId="0" borderId="0" xfId="0" applyNumberFormat="1"/>
    <xf numFmtId="0" fontId="5" fillId="2" borderId="25" xfId="0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20" xfId="0" applyFont="1" applyBorder="1" applyAlignment="1">
      <alignment horizontal="left" indent="1"/>
    </xf>
    <xf numFmtId="0" fontId="2" fillId="0" borderId="42" xfId="0" applyFont="1" applyBorder="1" applyAlignment="1">
      <alignment horizontal="left" indent="1"/>
    </xf>
    <xf numFmtId="0" fontId="2" fillId="0" borderId="19" xfId="0" applyFont="1" applyBorder="1" applyAlignment="1">
      <alignment horizontal="left" indent="1"/>
    </xf>
    <xf numFmtId="0" fontId="2" fillId="0" borderId="20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3" fillId="0" borderId="28" xfId="0" applyFont="1" applyBorder="1" applyAlignment="1">
      <alignment horizontal="right" vertical="center" indent="1"/>
    </xf>
    <xf numFmtId="0" fontId="3" fillId="0" borderId="29" xfId="0" applyFont="1" applyBorder="1" applyAlignment="1">
      <alignment horizontal="right" vertical="center" indent="1"/>
    </xf>
    <xf numFmtId="0" fontId="3" fillId="0" borderId="33" xfId="0" applyFont="1" applyBorder="1" applyAlignment="1">
      <alignment horizontal="right" vertical="center" indent="1"/>
    </xf>
    <xf numFmtId="0" fontId="2" fillId="0" borderId="25" xfId="0" applyFont="1" applyBorder="1" applyAlignment="1">
      <alignment horizontal="left" wrapText="1" indent="1"/>
    </xf>
    <xf numFmtId="0" fontId="2" fillId="0" borderId="26" xfId="0" applyFont="1" applyBorder="1" applyAlignment="1">
      <alignment horizontal="left" wrapText="1" indent="1"/>
    </xf>
    <xf numFmtId="0" fontId="2" fillId="0" borderId="27" xfId="0" applyFont="1" applyBorder="1" applyAlignment="1">
      <alignment horizontal="left" wrapText="1" indent="1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12" fillId="9" borderId="25" xfId="0" applyFont="1" applyFill="1" applyBorder="1" applyAlignment="1">
      <alignment horizontal="right" vertical="center" indent="1"/>
    </xf>
    <xf numFmtId="0" fontId="0" fillId="9" borderId="26" xfId="0" applyFill="1" applyBorder="1" applyAlignment="1">
      <alignment horizontal="right" vertical="center" indent="1"/>
    </xf>
    <xf numFmtId="0" fontId="2" fillId="0" borderId="25" xfId="0" applyFont="1" applyBorder="1" applyAlignment="1">
      <alignment horizontal="left" vertical="center" wrapText="1" indent="1"/>
    </xf>
    <xf numFmtId="0" fontId="2" fillId="0" borderId="26" xfId="0" applyFont="1" applyBorder="1" applyAlignment="1">
      <alignment horizontal="left" vertical="center" wrapText="1" indent="1"/>
    </xf>
    <xf numFmtId="0" fontId="2" fillId="0" borderId="27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indent="1"/>
    </xf>
    <xf numFmtId="0" fontId="2" fillId="0" borderId="3" xfId="0" applyFont="1" applyBorder="1" applyAlignment="1">
      <alignment horizontal="left" indent="1"/>
    </xf>
    <xf numFmtId="0" fontId="2" fillId="0" borderId="1" xfId="0" applyFont="1" applyBorder="1" applyAlignment="1">
      <alignment horizontal="left" indent="1"/>
    </xf>
    <xf numFmtId="0" fontId="2" fillId="0" borderId="38" xfId="0" applyFont="1" applyBorder="1" applyAlignment="1">
      <alignment horizontal="left" indent="1"/>
    </xf>
    <xf numFmtId="0" fontId="2" fillId="0" borderId="8" xfId="0" applyFont="1" applyBorder="1" applyAlignment="1">
      <alignment horizontal="left" indent="1"/>
    </xf>
    <xf numFmtId="0" fontId="2" fillId="0" borderId="51" xfId="0" applyFont="1" applyBorder="1" applyAlignment="1">
      <alignment horizontal="left" indent="1"/>
    </xf>
    <xf numFmtId="0" fontId="2" fillId="0" borderId="11" xfId="0" applyFont="1" applyBorder="1" applyAlignment="1">
      <alignment horizontal="left" indent="1"/>
    </xf>
    <xf numFmtId="0" fontId="2" fillId="0" borderId="43" xfId="0" applyFont="1" applyBorder="1" applyAlignment="1">
      <alignment horizontal="left" indent="1"/>
    </xf>
    <xf numFmtId="0" fontId="3" fillId="0" borderId="13" xfId="0" applyFont="1" applyBorder="1" applyAlignment="1">
      <alignment horizontal="right" vertical="center" indent="1"/>
    </xf>
    <xf numFmtId="0" fontId="2" fillId="0" borderId="30" xfId="0" applyFont="1" applyBorder="1" applyAlignment="1">
      <alignment horizontal="left" indent="1"/>
    </xf>
    <xf numFmtId="0" fontId="2" fillId="0" borderId="49" xfId="0" applyFont="1" applyBorder="1" applyAlignment="1">
      <alignment horizontal="left" indent="1"/>
    </xf>
    <xf numFmtId="0" fontId="2" fillId="0" borderId="31" xfId="0" applyFont="1" applyBorder="1" applyAlignment="1">
      <alignment horizontal="left" indent="1"/>
    </xf>
    <xf numFmtId="0" fontId="2" fillId="0" borderId="37" xfId="0" applyFont="1" applyBorder="1" applyAlignment="1">
      <alignment horizontal="left" indent="1"/>
    </xf>
    <xf numFmtId="0" fontId="2" fillId="0" borderId="5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wrapText="1" indent="1"/>
    </xf>
    <xf numFmtId="0" fontId="2" fillId="0" borderId="5" xfId="0" applyFont="1" applyBorder="1" applyAlignment="1">
      <alignment horizontal="left" wrapText="1" indent="1"/>
    </xf>
    <xf numFmtId="0" fontId="2" fillId="0" borderId="18" xfId="0" applyFont="1" applyBorder="1" applyAlignment="1">
      <alignment horizontal="left" wrapText="1" indent="1"/>
    </xf>
    <xf numFmtId="0" fontId="2" fillId="0" borderId="55" xfId="0" applyFont="1" applyBorder="1" applyAlignment="1">
      <alignment horizontal="left" vertical="center" indent="1"/>
    </xf>
    <xf numFmtId="0" fontId="2" fillId="0" borderId="23" xfId="0" applyFont="1" applyBorder="1" applyAlignment="1">
      <alignment horizontal="left" vertical="center" indent="1"/>
    </xf>
    <xf numFmtId="0" fontId="2" fillId="0" borderId="56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center" wrapText="1"/>
    </xf>
    <xf numFmtId="0" fontId="2" fillId="0" borderId="51" xfId="0" applyFont="1" applyBorder="1" applyAlignment="1">
      <alignment horizontal="center" wrapText="1"/>
    </xf>
    <xf numFmtId="0" fontId="2" fillId="0" borderId="43" xfId="0" applyFont="1" applyBorder="1" applyAlignment="1">
      <alignment horizontal="center" wrapText="1"/>
    </xf>
    <xf numFmtId="0" fontId="3" fillId="0" borderId="25" xfId="0" applyFont="1" applyBorder="1" applyAlignment="1">
      <alignment horizontal="left" indent="1"/>
    </xf>
    <xf numFmtId="0" fontId="3" fillId="0" borderId="26" xfId="0" applyFont="1" applyBorder="1" applyAlignment="1">
      <alignment horizontal="left" indent="1"/>
    </xf>
    <xf numFmtId="0" fontId="3" fillId="0" borderId="27" xfId="0" applyFont="1" applyBorder="1" applyAlignment="1">
      <alignment horizontal="left" indent="1"/>
    </xf>
    <xf numFmtId="0" fontId="3" fillId="8" borderId="13" xfId="0" applyFont="1" applyFill="1" applyBorder="1" applyAlignment="1">
      <alignment horizontal="left" indent="1"/>
    </xf>
    <xf numFmtId="0" fontId="2" fillId="0" borderId="30" xfId="0" applyFont="1" applyBorder="1" applyAlignment="1">
      <alignment horizontal="left" vertical="center" indent="1"/>
    </xf>
    <xf numFmtId="0" fontId="2" fillId="0" borderId="49" xfId="0" applyFont="1" applyBorder="1" applyAlignment="1">
      <alignment horizontal="left" vertical="center" indent="1"/>
    </xf>
    <xf numFmtId="0" fontId="2" fillId="0" borderId="31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wrapText="1" indent="1"/>
    </xf>
    <xf numFmtId="0" fontId="2" fillId="0" borderId="8" xfId="0" applyFont="1" applyBorder="1" applyAlignment="1">
      <alignment horizontal="left" wrapText="1" indent="1"/>
    </xf>
    <xf numFmtId="0" fontId="2" fillId="0" borderId="46" xfId="0" applyFont="1" applyBorder="1" applyAlignment="1">
      <alignment horizontal="left" wrapText="1" indent="1"/>
    </xf>
    <xf numFmtId="0" fontId="2" fillId="0" borderId="6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38" xfId="0" applyFont="1" applyBorder="1" applyAlignment="1">
      <alignment horizontal="center" wrapText="1"/>
    </xf>
    <xf numFmtId="0" fontId="2" fillId="0" borderId="20" xfId="0" applyFont="1" applyBorder="1" applyAlignment="1">
      <alignment horizontal="left" vertical="center" indent="1"/>
    </xf>
    <xf numFmtId="0" fontId="2" fillId="0" borderId="42" xfId="0" applyFont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1"/>
    </xf>
    <xf numFmtId="0" fontId="3" fillId="0" borderId="25" xfId="0" applyFont="1" applyBorder="1" applyAlignment="1">
      <alignment horizontal="right" vertical="center" indent="1"/>
    </xf>
    <xf numFmtId="0" fontId="3" fillId="0" borderId="26" xfId="0" applyFont="1" applyBorder="1" applyAlignment="1">
      <alignment horizontal="right" vertical="center" indent="1"/>
    </xf>
    <xf numFmtId="0" fontId="3" fillId="0" borderId="27" xfId="0" applyFont="1" applyBorder="1" applyAlignment="1">
      <alignment horizontal="right" vertical="center" indent="1"/>
    </xf>
    <xf numFmtId="0" fontId="3" fillId="6" borderId="25" xfId="0" applyFont="1" applyFill="1" applyBorder="1" applyAlignment="1">
      <alignment horizontal="left" indent="1"/>
    </xf>
    <xf numFmtId="0" fontId="3" fillId="6" borderId="26" xfId="0" applyFont="1" applyFill="1" applyBorder="1" applyAlignment="1">
      <alignment horizontal="left" indent="1"/>
    </xf>
    <xf numFmtId="0" fontId="3" fillId="6" borderId="27" xfId="0" applyFont="1" applyFill="1" applyBorder="1" applyAlignment="1">
      <alignment horizontal="left" indent="1"/>
    </xf>
    <xf numFmtId="0" fontId="2" fillId="0" borderId="52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  <xf numFmtId="0" fontId="2" fillId="0" borderId="53" xfId="0" applyFont="1" applyBorder="1" applyAlignment="1">
      <alignment horizontal="left" vertical="center" indent="1"/>
    </xf>
    <xf numFmtId="2" fontId="2" fillId="0" borderId="10" xfId="0" applyNumberFormat="1" applyFont="1" applyBorder="1" applyAlignment="1">
      <alignment horizontal="left" vertical="top" wrapText="1" indent="1"/>
    </xf>
    <xf numFmtId="2" fontId="2" fillId="0" borderId="9" xfId="0" applyNumberFormat="1" applyFont="1" applyBorder="1" applyAlignment="1">
      <alignment horizontal="left" vertical="top" wrapText="1" indent="1"/>
    </xf>
    <xf numFmtId="2" fontId="2" fillId="0" borderId="48" xfId="0" applyNumberFormat="1" applyFont="1" applyBorder="1" applyAlignment="1">
      <alignment horizontal="left" vertical="top" wrapText="1" indent="1"/>
    </xf>
    <xf numFmtId="0" fontId="2" fillId="0" borderId="2" xfId="0" applyFont="1" applyBorder="1" applyAlignment="1">
      <alignment horizontal="left" vertical="top" wrapText="1" indent="1"/>
    </xf>
    <xf numFmtId="0" fontId="2" fillId="0" borderId="5" xfId="0" applyFont="1" applyBorder="1" applyAlignment="1">
      <alignment horizontal="left" vertical="top" wrapText="1" indent="1"/>
    </xf>
    <xf numFmtId="0" fontId="2" fillId="0" borderId="18" xfId="0" applyFont="1" applyBorder="1" applyAlignment="1">
      <alignment horizontal="left" vertical="top" wrapText="1" indent="1"/>
    </xf>
    <xf numFmtId="0" fontId="2" fillId="0" borderId="8" xfId="1" applyFont="1" applyBorder="1" applyAlignment="1">
      <alignment horizontal="left" vertical="center" indent="1"/>
    </xf>
    <xf numFmtId="0" fontId="2" fillId="0" borderId="51" xfId="1" applyFont="1" applyBorder="1" applyAlignment="1">
      <alignment horizontal="left" vertical="center" indent="1"/>
    </xf>
    <xf numFmtId="0" fontId="2" fillId="0" borderId="11" xfId="1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18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wrapText="1" indent="1"/>
    </xf>
    <xf numFmtId="0" fontId="11" fillId="0" borderId="18" xfId="0" applyFont="1" applyBorder="1" applyAlignment="1">
      <alignment horizontal="left" vertical="center" wrapText="1" indent="1"/>
    </xf>
    <xf numFmtId="0" fontId="11" fillId="0" borderId="20" xfId="0" applyFont="1" applyBorder="1" applyAlignment="1">
      <alignment horizontal="left" vertical="center" wrapText="1" indent="1"/>
    </xf>
    <xf numFmtId="0" fontId="11" fillId="0" borderId="42" xfId="0" applyFont="1" applyBorder="1" applyAlignment="1">
      <alignment horizontal="left" vertical="center" wrapText="1" indent="1"/>
    </xf>
    <xf numFmtId="0" fontId="11" fillId="0" borderId="39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58" xfId="0" applyFont="1" applyBorder="1" applyAlignment="1">
      <alignment horizontal="left" vertical="center" wrapText="1" indent="1"/>
    </xf>
    <xf numFmtId="0" fontId="2" fillId="0" borderId="18" xfId="0" applyFont="1" applyBorder="1" applyAlignment="1">
      <alignment horizontal="left" vertical="center" wrapText="1" indent="1"/>
    </xf>
    <xf numFmtId="0" fontId="2" fillId="0" borderId="20" xfId="1" applyFont="1" applyBorder="1" applyAlignment="1">
      <alignment horizontal="left" vertical="center" indent="1"/>
    </xf>
    <xf numFmtId="0" fontId="2" fillId="0" borderId="42" xfId="1" applyFont="1" applyBorder="1" applyAlignment="1">
      <alignment horizontal="left" vertical="center" indent="1"/>
    </xf>
    <xf numFmtId="0" fontId="2" fillId="0" borderId="19" xfId="1" applyFont="1" applyBorder="1" applyAlignment="1">
      <alignment horizontal="left" vertical="center" indent="1"/>
    </xf>
    <xf numFmtId="0" fontId="11" fillId="0" borderId="20" xfId="0" applyFont="1" applyBorder="1" applyAlignment="1">
      <alignment horizontal="center" wrapText="1"/>
    </xf>
    <xf numFmtId="0" fontId="11" fillId="0" borderId="42" xfId="0" applyFont="1" applyBorder="1" applyAlignment="1">
      <alignment horizontal="center" wrapText="1"/>
    </xf>
    <xf numFmtId="0" fontId="11" fillId="0" borderId="39" xfId="0" applyFont="1" applyBorder="1" applyAlignment="1">
      <alignment horizontal="center" wrapText="1"/>
    </xf>
    <xf numFmtId="0" fontId="3" fillId="0" borderId="23" xfId="0" applyFont="1" applyBorder="1" applyAlignment="1">
      <alignment horizontal="right" vertical="center" indent="1"/>
    </xf>
    <xf numFmtId="0" fontId="3" fillId="0" borderId="41" xfId="0" applyFont="1" applyBorder="1" applyAlignment="1">
      <alignment horizontal="right" vertical="center" indent="1"/>
    </xf>
    <xf numFmtId="0" fontId="2" fillId="0" borderId="0" xfId="1" applyFont="1" applyAlignment="1">
      <alignment horizontal="right"/>
    </xf>
    <xf numFmtId="0" fontId="3" fillId="7" borderId="13" xfId="0" applyFont="1" applyFill="1" applyBorder="1" applyAlignment="1">
      <alignment horizontal="left" indent="1"/>
    </xf>
    <xf numFmtId="0" fontId="2" fillId="0" borderId="5" xfId="1" applyFont="1" applyBorder="1" applyAlignment="1">
      <alignment horizontal="left" indent="1"/>
    </xf>
    <xf numFmtId="0" fontId="2" fillId="0" borderId="3" xfId="1" applyFont="1" applyBorder="1" applyAlignment="1">
      <alignment horizontal="left" indent="1"/>
    </xf>
    <xf numFmtId="0" fontId="2" fillId="0" borderId="1" xfId="1" applyFont="1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2" fillId="0" borderId="18" xfId="0" applyFont="1" applyBorder="1" applyAlignment="1">
      <alignment horizontal="left" indent="1"/>
    </xf>
    <xf numFmtId="0" fontId="2" fillId="0" borderId="5" xfId="1" applyFont="1" applyBorder="1" applyAlignment="1">
      <alignment horizontal="left" vertical="center" indent="1"/>
    </xf>
    <xf numFmtId="0" fontId="2" fillId="0" borderId="3" xfId="1" applyFont="1" applyBorder="1" applyAlignment="1">
      <alignment horizontal="left" vertical="center" indent="1"/>
    </xf>
    <xf numFmtId="0" fontId="2" fillId="0" borderId="1" xfId="1" applyFont="1" applyBorder="1" applyAlignment="1">
      <alignment horizontal="left" vertical="center" indent="1"/>
    </xf>
    <xf numFmtId="0" fontId="10" fillId="0" borderId="13" xfId="0" applyFont="1" applyBorder="1" applyAlignment="1">
      <alignment horizontal="left" wrapText="1"/>
    </xf>
    <xf numFmtId="0" fontId="3" fillId="4" borderId="25" xfId="0" applyFont="1" applyFill="1" applyBorder="1" applyAlignment="1">
      <alignment horizontal="left" indent="1"/>
    </xf>
    <xf numFmtId="0" fontId="3" fillId="4" borderId="26" xfId="0" applyFont="1" applyFill="1" applyBorder="1" applyAlignment="1">
      <alignment horizontal="left" indent="1"/>
    </xf>
    <xf numFmtId="0" fontId="3" fillId="4" borderId="27" xfId="0" applyFont="1" applyFill="1" applyBorder="1" applyAlignment="1">
      <alignment horizontal="left" indent="1"/>
    </xf>
    <xf numFmtId="0" fontId="2" fillId="0" borderId="52" xfId="1" applyFont="1" applyBorder="1" applyAlignment="1">
      <alignment horizontal="left" indent="1"/>
    </xf>
    <xf numFmtId="0" fontId="2" fillId="0" borderId="15" xfId="1" applyFont="1" applyBorder="1" applyAlignment="1">
      <alignment horizontal="left" indent="1"/>
    </xf>
    <xf numFmtId="0" fontId="2" fillId="0" borderId="53" xfId="1" applyFont="1" applyBorder="1" applyAlignment="1">
      <alignment horizontal="left" indent="1"/>
    </xf>
    <xf numFmtId="0" fontId="11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3" fillId="5" borderId="25" xfId="0" applyFont="1" applyFill="1" applyBorder="1" applyAlignment="1">
      <alignment horizontal="left" indent="1"/>
    </xf>
    <xf numFmtId="0" fontId="3" fillId="5" borderId="26" xfId="0" applyFont="1" applyFill="1" applyBorder="1" applyAlignment="1">
      <alignment horizontal="left" indent="1"/>
    </xf>
    <xf numFmtId="0" fontId="3" fillId="5" borderId="27" xfId="0" applyFont="1" applyFill="1" applyBorder="1" applyAlignment="1">
      <alignment horizontal="left" indent="1"/>
    </xf>
    <xf numFmtId="0" fontId="2" fillId="0" borderId="30" xfId="1" applyFont="1" applyBorder="1" applyAlignment="1">
      <alignment horizontal="left" indent="1"/>
    </xf>
    <xf numFmtId="0" fontId="2" fillId="0" borderId="49" xfId="1" applyFont="1" applyBorder="1" applyAlignment="1">
      <alignment horizontal="left" indent="1"/>
    </xf>
    <xf numFmtId="0" fontId="2" fillId="0" borderId="31" xfId="1" applyFont="1" applyBorder="1" applyAlignment="1">
      <alignment horizontal="left" indent="1"/>
    </xf>
    <xf numFmtId="49" fontId="2" fillId="0" borderId="2" xfId="0" applyNumberFormat="1" applyFont="1" applyBorder="1" applyAlignment="1">
      <alignment horizontal="left" indent="1"/>
    </xf>
    <xf numFmtId="49" fontId="2" fillId="0" borderId="5" xfId="0" applyNumberFormat="1" applyFont="1" applyBorder="1" applyAlignment="1">
      <alignment horizontal="left" indent="1"/>
    </xf>
    <xf numFmtId="49" fontId="2" fillId="0" borderId="18" xfId="0" applyNumberFormat="1" applyFont="1" applyBorder="1" applyAlignment="1">
      <alignment horizontal="left" indent="1"/>
    </xf>
    <xf numFmtId="0" fontId="2" fillId="0" borderId="20" xfId="1" applyFont="1" applyBorder="1" applyAlignment="1">
      <alignment horizontal="left" indent="1"/>
    </xf>
    <xf numFmtId="0" fontId="2" fillId="0" borderId="42" xfId="1" applyFont="1" applyBorder="1" applyAlignment="1">
      <alignment horizontal="left" indent="1"/>
    </xf>
    <xf numFmtId="0" fontId="2" fillId="0" borderId="19" xfId="1" applyFont="1" applyBorder="1" applyAlignment="1">
      <alignment horizontal="left" indent="1"/>
    </xf>
    <xf numFmtId="0" fontId="7" fillId="2" borderId="25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5" fillId="9" borderId="25" xfId="0" applyFont="1" applyFill="1" applyBorder="1" applyAlignment="1">
      <alignment horizontal="center" vertical="center"/>
    </xf>
    <xf numFmtId="0" fontId="5" fillId="9" borderId="27" xfId="0" applyFont="1" applyFill="1" applyBorder="1" applyAlignment="1">
      <alignment horizontal="center" vertical="center"/>
    </xf>
    <xf numFmtId="0" fontId="5" fillId="9" borderId="26" xfId="0" applyFont="1" applyFill="1" applyBorder="1" applyAlignment="1">
      <alignment horizontal="center" vertical="center"/>
    </xf>
    <xf numFmtId="0" fontId="5" fillId="9" borderId="25" xfId="0" applyFont="1" applyFill="1" applyBorder="1" applyAlignment="1">
      <alignment horizontal="center" vertical="center" wrapText="1"/>
    </xf>
    <xf numFmtId="0" fontId="5" fillId="9" borderId="2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 indent="1"/>
    </xf>
    <xf numFmtId="0" fontId="5" fillId="2" borderId="15" xfId="0" applyFont="1" applyFill="1" applyBorder="1" applyAlignment="1">
      <alignment horizontal="left" vertical="center" indent="1"/>
    </xf>
    <xf numFmtId="0" fontId="5" fillId="2" borderId="16" xfId="0" applyFont="1" applyFill="1" applyBorder="1" applyAlignment="1">
      <alignment horizontal="left" vertical="center" indent="1"/>
    </xf>
    <xf numFmtId="0" fontId="5" fillId="2" borderId="47" xfId="0" applyFont="1" applyFill="1" applyBorder="1" applyAlignment="1">
      <alignment horizontal="left" vertical="center" indent="1"/>
    </xf>
    <xf numFmtId="0" fontId="5" fillId="2" borderId="23" xfId="0" applyFont="1" applyFill="1" applyBorder="1" applyAlignment="1">
      <alignment horizontal="left" vertical="center" indent="1"/>
    </xf>
    <xf numFmtId="0" fontId="5" fillId="2" borderId="41" xfId="0" applyFont="1" applyFill="1" applyBorder="1" applyAlignment="1">
      <alignment horizontal="left" vertical="center" indent="1"/>
    </xf>
    <xf numFmtId="0" fontId="5" fillId="2" borderId="35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center" indent="1"/>
    </xf>
    <xf numFmtId="0" fontId="14" fillId="0" borderId="25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32" xfId="0" applyFont="1" applyBorder="1" applyAlignment="1">
      <alignment horizontal="left" wrapText="1" indent="1"/>
    </xf>
    <xf numFmtId="0" fontId="2" fillId="0" borderId="59" xfId="0" applyFont="1" applyBorder="1" applyAlignment="1">
      <alignment horizontal="left" wrapText="1" indent="1"/>
    </xf>
    <xf numFmtId="0" fontId="2" fillId="0" borderId="5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top" inden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horizontal="left" vertical="center" wrapText="1" indent="1"/>
    </xf>
    <xf numFmtId="0" fontId="2" fillId="0" borderId="46" xfId="0" applyFont="1" applyBorder="1" applyAlignment="1">
      <alignment horizontal="left" vertical="center" wrapText="1" indent="1"/>
    </xf>
    <xf numFmtId="0" fontId="2" fillId="0" borderId="32" xfId="0" applyFont="1" applyBorder="1" applyAlignment="1">
      <alignment horizontal="left" vertical="center" wrapText="1" indent="1"/>
    </xf>
    <xf numFmtId="0" fontId="2" fillId="0" borderId="59" xfId="0" applyFont="1" applyBorder="1" applyAlignment="1">
      <alignment horizontal="left" vertical="center" wrapText="1" indent="1"/>
    </xf>
    <xf numFmtId="0" fontId="2" fillId="0" borderId="18" xfId="0" applyFont="1" applyBorder="1" applyAlignment="1">
      <alignment horizontal="left" vertical="top" indent="1"/>
    </xf>
    <xf numFmtId="0" fontId="2" fillId="0" borderId="8" xfId="0" applyFont="1" applyBorder="1" applyAlignment="1">
      <alignment horizontal="left" vertical="center" indent="1"/>
    </xf>
    <xf numFmtId="0" fontId="2" fillId="0" borderId="51" xfId="0" applyFont="1" applyBorder="1" applyAlignment="1">
      <alignment horizontal="left" vertical="center" indent="1"/>
    </xf>
    <xf numFmtId="0" fontId="2" fillId="0" borderId="43" xfId="0" applyFont="1" applyBorder="1" applyAlignment="1">
      <alignment horizontal="left" vertical="center" indent="1"/>
    </xf>
    <xf numFmtId="0" fontId="5" fillId="10" borderId="35" xfId="0" applyFont="1" applyFill="1" applyBorder="1" applyAlignment="1">
      <alignment horizontal="center" vertical="center"/>
    </xf>
    <xf numFmtId="0" fontId="5" fillId="10" borderId="34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/>
    </xf>
    <xf numFmtId="0" fontId="5" fillId="10" borderId="13" xfId="0" applyFont="1" applyFill="1" applyBorder="1" applyAlignment="1">
      <alignment horizontal="center" vertical="center" wrapText="1"/>
    </xf>
    <xf numFmtId="0" fontId="5" fillId="10" borderId="13" xfId="0" applyFont="1" applyFill="1" applyBorder="1" applyAlignment="1">
      <alignment horizontal="left" vertical="center" indent="1"/>
    </xf>
    <xf numFmtId="0" fontId="5" fillId="10" borderId="25" xfId="0" applyFont="1" applyFill="1" applyBorder="1" applyAlignment="1">
      <alignment horizontal="center" vertical="center"/>
    </xf>
    <xf numFmtId="0" fontId="5" fillId="10" borderId="27" xfId="0" applyFont="1" applyFill="1" applyBorder="1" applyAlignment="1">
      <alignment horizontal="center" vertical="center"/>
    </xf>
    <xf numFmtId="0" fontId="5" fillId="10" borderId="25" xfId="0" applyFont="1" applyFill="1" applyBorder="1" applyAlignment="1">
      <alignment horizontal="center" vertical="center" wrapText="1"/>
    </xf>
    <xf numFmtId="0" fontId="5" fillId="10" borderId="26" xfId="0" applyFont="1" applyFill="1" applyBorder="1" applyAlignment="1">
      <alignment horizontal="center" vertical="center" wrapText="1"/>
    </xf>
    <xf numFmtId="0" fontId="5" fillId="10" borderId="27" xfId="0" applyFont="1" applyFill="1" applyBorder="1" applyAlignment="1">
      <alignment horizontal="center" vertical="center" wrapText="1"/>
    </xf>
    <xf numFmtId="0" fontId="5" fillId="10" borderId="13" xfId="0" applyFont="1" applyFill="1" applyBorder="1" applyAlignment="1">
      <alignment horizontal="center" vertical="center"/>
    </xf>
    <xf numFmtId="0" fontId="5" fillId="10" borderId="14" xfId="0" applyFont="1" applyFill="1" applyBorder="1" applyAlignment="1">
      <alignment horizontal="left" vertical="center" indent="1"/>
    </xf>
    <xf numFmtId="0" fontId="5" fillId="10" borderId="15" xfId="0" applyFont="1" applyFill="1" applyBorder="1" applyAlignment="1">
      <alignment horizontal="left" vertical="center" indent="1"/>
    </xf>
    <xf numFmtId="0" fontId="5" fillId="10" borderId="16" xfId="0" applyFont="1" applyFill="1" applyBorder="1" applyAlignment="1">
      <alignment horizontal="left" vertical="center" indent="1"/>
    </xf>
    <xf numFmtId="0" fontId="5" fillId="10" borderId="47" xfId="0" applyFont="1" applyFill="1" applyBorder="1" applyAlignment="1">
      <alignment horizontal="left" vertical="center" indent="1"/>
    </xf>
    <xf numFmtId="0" fontId="5" fillId="10" borderId="23" xfId="0" applyFont="1" applyFill="1" applyBorder="1" applyAlignment="1">
      <alignment horizontal="left" vertical="center" indent="1"/>
    </xf>
    <xf numFmtId="0" fontId="5" fillId="10" borderId="41" xfId="0" applyFont="1" applyFill="1" applyBorder="1" applyAlignment="1">
      <alignment horizontal="left" vertical="center" indent="1"/>
    </xf>
    <xf numFmtId="0" fontId="7" fillId="0" borderId="0" xfId="0" applyFont="1" applyAlignment="1"/>
    <xf numFmtId="0" fontId="7" fillId="11" borderId="0" xfId="0" applyFont="1" applyFill="1" applyAlignment="1"/>
    <xf numFmtId="0" fontId="18" fillId="11" borderId="0" xfId="0" applyFont="1" applyFill="1" applyAlignment="1"/>
    <xf numFmtId="0" fontId="19" fillId="0" borderId="0" xfId="0" applyFont="1"/>
    <xf numFmtId="0" fontId="20" fillId="0" borderId="0" xfId="0" applyFont="1"/>
    <xf numFmtId="10" fontId="20" fillId="0" borderId="0" xfId="0" applyNumberFormat="1" applyFont="1"/>
    <xf numFmtId="0" fontId="21" fillId="11" borderId="0" xfId="0" applyFont="1" applyFill="1" applyAlignment="1"/>
    <xf numFmtId="0" fontId="22" fillId="11" borderId="0" xfId="0" applyFont="1" applyFill="1" applyAlignment="1"/>
    <xf numFmtId="0" fontId="23" fillId="11" borderId="0" xfId="0" applyFont="1" applyFill="1" applyAlignment="1"/>
    <xf numFmtId="0" fontId="20" fillId="11" borderId="0" xfId="0" applyFont="1" applyFill="1" applyAlignment="1"/>
    <xf numFmtId="0" fontId="0" fillId="0" borderId="0" xfId="0" applyFill="1"/>
    <xf numFmtId="0" fontId="5" fillId="0" borderId="0" xfId="0" applyFont="1" applyFill="1" applyAlignment="1">
      <alignment horizontal="center"/>
    </xf>
    <xf numFmtId="10" fontId="0" fillId="0" borderId="0" xfId="0" applyNumberFormat="1" applyFill="1"/>
    <xf numFmtId="0" fontId="2" fillId="0" borderId="0" xfId="0" applyFont="1" applyFill="1"/>
    <xf numFmtId="0" fontId="24" fillId="11" borderId="0" xfId="0" applyFont="1" applyFill="1" applyAlignment="1"/>
    <xf numFmtId="0" fontId="7" fillId="11" borderId="0" xfId="0" applyFont="1" applyFill="1" applyAlignment="1">
      <alignment horizontal="right"/>
    </xf>
  </cellXfs>
  <cellStyles count="2">
    <cellStyle name="Normal" xfId="0" builtinId="0"/>
    <cellStyle name="Normal_BEDP-Implementation2" xfId="1" xr:uid="{00000000-0005-0000-0000-000001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sultant\Mali\CSRTyp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itaires"/>
    </sheetNames>
    <sheetDataSet>
      <sheetData sheetId="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A67F4-BE2E-4DB9-9E23-C2D893239652}">
  <sheetPr>
    <tabColor rgb="FF92D050"/>
    <pageSetUpPr fitToPage="1"/>
  </sheetPr>
  <dimension ref="A1:T111"/>
  <sheetViews>
    <sheetView showGridLines="0" showRowColHeaders="0" tabSelected="1" zoomScaleNormal="100" zoomScaleSheetLayoutView="73" zoomScalePageLayoutView="85" workbookViewId="0">
      <selection activeCell="R16" sqref="R16"/>
    </sheetView>
  </sheetViews>
  <sheetFormatPr defaultColWidth="8.3984375" defaultRowHeight="12.75" x14ac:dyDescent="0.35"/>
  <cols>
    <col min="1" max="1" width="6.59765625" style="4" customWidth="1"/>
    <col min="2" max="15" width="6.59765625" customWidth="1"/>
    <col min="16" max="16" width="37.19921875" customWidth="1"/>
  </cols>
  <sheetData>
    <row r="1" spans="1:20" ht="11.65" customHeight="1" x14ac:dyDescent="0.8">
      <c r="A1" s="298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20" ht="12" hidden="1" customHeight="1" x14ac:dyDescent="0.8">
      <c r="A2" s="298"/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</row>
    <row r="3" spans="1:20" ht="23" customHeight="1" x14ac:dyDescent="0.8">
      <c r="A3" s="298"/>
      <c r="B3" s="305" t="s">
        <v>136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</row>
    <row r="4" spans="1:20" ht="23" customHeight="1" x14ac:dyDescent="0.9">
      <c r="A4" s="298"/>
      <c r="B4" s="303" t="s">
        <v>139</v>
      </c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8"/>
      <c r="P4" s="298"/>
      <c r="R4" s="95"/>
    </row>
    <row r="5" spans="1:20" s="300" customFormat="1" ht="23" customHeight="1" x14ac:dyDescent="0.9">
      <c r="A5" s="299"/>
      <c r="B5" s="303" t="s">
        <v>0</v>
      </c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</row>
    <row r="6" spans="1:20" ht="15" customHeight="1" x14ac:dyDescent="0.8">
      <c r="A6" s="298"/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</row>
    <row r="7" spans="1:20" s="2" customFormat="1" ht="17" customHeight="1" x14ac:dyDescent="0.8">
      <c r="A7" s="312" t="s">
        <v>140</v>
      </c>
      <c r="B7" s="304" t="s">
        <v>137</v>
      </c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1"/>
      <c r="R7" s="301"/>
      <c r="S7" s="301"/>
      <c r="T7" s="301"/>
    </row>
    <row r="8" spans="1:20" s="2" customFormat="1" ht="17" customHeight="1" x14ac:dyDescent="0.8">
      <c r="A8" s="312" t="s">
        <v>140</v>
      </c>
      <c r="B8" s="304" t="s">
        <v>141</v>
      </c>
      <c r="C8" s="304"/>
      <c r="D8" s="304"/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04"/>
      <c r="P8" s="304"/>
      <c r="Q8" s="301"/>
      <c r="R8" s="301"/>
      <c r="S8" s="301"/>
      <c r="T8" s="301"/>
    </row>
    <row r="9" spans="1:20" s="2" customFormat="1" ht="17" customHeight="1" x14ac:dyDescent="0.8">
      <c r="A9" s="298"/>
      <c r="B9" s="304" t="s">
        <v>138</v>
      </c>
      <c r="C9" s="304"/>
      <c r="D9" s="304"/>
      <c r="E9" s="304"/>
      <c r="F9" s="304"/>
      <c r="G9" s="304"/>
      <c r="H9" s="304"/>
      <c r="I9" s="304"/>
      <c r="J9" s="304"/>
      <c r="K9" s="304"/>
      <c r="L9" s="304"/>
      <c r="M9" s="304"/>
      <c r="N9" s="304"/>
      <c r="O9" s="304"/>
      <c r="P9" s="304"/>
      <c r="Q9" s="302"/>
      <c r="R9" s="301"/>
      <c r="S9" s="301"/>
      <c r="T9" s="301"/>
    </row>
    <row r="10" spans="1:20" s="2" customFormat="1" ht="17" customHeight="1" x14ac:dyDescent="0.8">
      <c r="A10" s="312" t="s">
        <v>140</v>
      </c>
      <c r="B10" s="304" t="s">
        <v>142</v>
      </c>
      <c r="C10" s="304"/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1"/>
      <c r="R10" s="301"/>
      <c r="S10" s="301"/>
      <c r="T10" s="301"/>
    </row>
    <row r="11" spans="1:20" ht="17" customHeight="1" x14ac:dyDescent="0.8">
      <c r="A11" s="298"/>
      <c r="B11" s="304" t="s">
        <v>143</v>
      </c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1"/>
      <c r="R11" s="301"/>
      <c r="S11" s="301"/>
      <c r="T11" s="301"/>
    </row>
    <row r="12" spans="1:20" s="2" customFormat="1" ht="17" customHeight="1" x14ac:dyDescent="0.8">
      <c r="A12" s="312" t="s">
        <v>140</v>
      </c>
      <c r="B12" s="304" t="s">
        <v>129</v>
      </c>
      <c r="C12" s="304"/>
      <c r="D12" s="304"/>
      <c r="E12" s="304"/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1"/>
      <c r="R12" s="301"/>
      <c r="S12" s="301"/>
      <c r="T12" s="301"/>
    </row>
    <row r="13" spans="1:20" s="2" customFormat="1" ht="17" customHeight="1" x14ac:dyDescent="0.8">
      <c r="A13" s="298"/>
      <c r="B13" s="304" t="s">
        <v>144</v>
      </c>
      <c r="C13" s="304"/>
      <c r="D13" s="304"/>
      <c r="E13" s="304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1"/>
      <c r="R13" s="301"/>
      <c r="S13" s="301"/>
      <c r="T13" s="301"/>
    </row>
    <row r="14" spans="1:20" s="2" customFormat="1" ht="17" customHeight="1" x14ac:dyDescent="0.8">
      <c r="A14" s="298"/>
      <c r="B14" s="304" t="s">
        <v>130</v>
      </c>
      <c r="C14" s="304"/>
      <c r="D14" s="304"/>
      <c r="E14" s="304"/>
      <c r="F14" s="304"/>
      <c r="G14" s="304"/>
      <c r="H14" s="304"/>
      <c r="I14" s="304"/>
      <c r="J14" s="304"/>
      <c r="K14" s="304"/>
      <c r="L14" s="304"/>
      <c r="M14" s="304"/>
      <c r="N14" s="304"/>
      <c r="O14" s="304"/>
      <c r="P14" s="304"/>
      <c r="Q14" s="301"/>
      <c r="R14" s="301"/>
      <c r="S14" s="301"/>
      <c r="T14" s="301"/>
    </row>
    <row r="15" spans="1:20" s="2" customFormat="1" ht="17" customHeight="1" x14ac:dyDescent="0.8">
      <c r="A15" s="298"/>
      <c r="B15" s="304" t="s">
        <v>131</v>
      </c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1"/>
      <c r="R15" s="301"/>
      <c r="S15" s="301"/>
      <c r="T15" s="301"/>
    </row>
    <row r="16" spans="1:20" s="2" customFormat="1" ht="17" customHeight="1" x14ac:dyDescent="0.8">
      <c r="A16" s="298"/>
      <c r="B16" s="304" t="s">
        <v>132</v>
      </c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301"/>
      <c r="R16" s="301"/>
      <c r="S16" s="301"/>
      <c r="T16" s="301"/>
    </row>
    <row r="17" spans="1:20" s="2" customFormat="1" ht="17" customHeight="1" x14ac:dyDescent="0.8">
      <c r="A17" s="298"/>
      <c r="B17" s="304" t="s">
        <v>133</v>
      </c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1"/>
      <c r="R17" s="301"/>
      <c r="S17" s="301"/>
      <c r="T17" s="301"/>
    </row>
    <row r="18" spans="1:20" s="2" customFormat="1" ht="15" customHeight="1" x14ac:dyDescent="0.8">
      <c r="A18" s="298"/>
      <c r="B18" s="304" t="s">
        <v>134</v>
      </c>
      <c r="C18" s="304"/>
      <c r="D18" s="304"/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1"/>
      <c r="R18" s="301"/>
      <c r="S18" s="301"/>
      <c r="T18" s="301"/>
    </row>
    <row r="19" spans="1:20" s="2" customFormat="1" ht="15" customHeight="1" x14ac:dyDescent="0.8">
      <c r="A19" s="298"/>
      <c r="B19" s="311" t="s">
        <v>145</v>
      </c>
      <c r="C19" s="306"/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1"/>
      <c r="R19" s="301"/>
      <c r="S19" s="301"/>
      <c r="T19" s="301"/>
    </row>
    <row r="20" spans="1:20" s="2" customFormat="1" ht="15" customHeight="1" x14ac:dyDescent="0.8">
      <c r="A20" s="298"/>
      <c r="B20" s="311" t="s">
        <v>135</v>
      </c>
      <c r="C20" s="304"/>
      <c r="D20" s="304"/>
      <c r="E20" s="304"/>
      <c r="F20" s="304"/>
      <c r="G20" s="304"/>
      <c r="H20" s="304"/>
      <c r="I20" s="304"/>
      <c r="J20" s="304"/>
      <c r="K20" s="304"/>
      <c r="L20" s="304"/>
      <c r="M20" s="304"/>
      <c r="N20" s="304"/>
      <c r="O20" s="304"/>
      <c r="P20" s="304"/>
      <c r="Q20" s="302"/>
      <c r="R20" s="301"/>
      <c r="S20" s="301"/>
      <c r="T20" s="301"/>
    </row>
    <row r="21" spans="1:20" s="2" customFormat="1" ht="15" customHeight="1" x14ac:dyDescent="0.8">
      <c r="A21" s="298"/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</row>
    <row r="22" spans="1:20" ht="12" customHeight="1" x14ac:dyDescent="0.8">
      <c r="A22" s="298"/>
      <c r="B22" s="304"/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304"/>
      <c r="N22" s="304"/>
      <c r="O22" s="304"/>
      <c r="P22" s="304"/>
    </row>
    <row r="23" spans="1:20" s="2" customFormat="1" ht="12" customHeight="1" x14ac:dyDescent="0.8">
      <c r="A23" s="297"/>
      <c r="B23" s="297"/>
      <c r="C23" s="297"/>
      <c r="D23" s="297"/>
      <c r="E23" s="297"/>
      <c r="F23" s="297"/>
      <c r="G23" s="297"/>
      <c r="H23" s="297"/>
      <c r="I23" s="297"/>
      <c r="J23" s="297"/>
      <c r="K23" s="297"/>
      <c r="L23" s="297"/>
      <c r="M23" s="297"/>
      <c r="N23" s="297"/>
      <c r="O23" s="297"/>
      <c r="P23" s="297"/>
      <c r="Q23" s="77"/>
    </row>
    <row r="24" spans="1:20" ht="12" customHeight="1" x14ac:dyDescent="0.8">
      <c r="A24" s="297"/>
      <c r="B24" s="297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  <c r="O24" s="297"/>
      <c r="P24" s="297"/>
    </row>
    <row r="25" spans="1:20" ht="15.75" customHeight="1" x14ac:dyDescent="0.8">
      <c r="A25" s="297"/>
      <c r="B25" s="297"/>
      <c r="C25" s="297"/>
      <c r="D25" s="297"/>
      <c r="E25" s="297"/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7"/>
    </row>
    <row r="26" spans="1:20" ht="15.75" customHeight="1" x14ac:dyDescent="0.8">
      <c r="A26" s="297"/>
      <c r="B26" s="297"/>
      <c r="C26" s="297"/>
      <c r="D26" s="297"/>
      <c r="E26" s="297"/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7"/>
    </row>
    <row r="27" spans="1:20" s="2" customFormat="1" ht="22.7" customHeight="1" x14ac:dyDescent="0.8">
      <c r="A27" s="297"/>
      <c r="B27" s="297"/>
      <c r="C27" s="297"/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7"/>
    </row>
    <row r="28" spans="1:20" s="2" customFormat="1" ht="10.15" customHeight="1" x14ac:dyDescent="0.8">
      <c r="A28" s="297"/>
      <c r="B28" s="297"/>
      <c r="C28" s="297"/>
      <c r="D28" s="297"/>
      <c r="E28" s="297"/>
      <c r="F28" s="297"/>
      <c r="G28" s="297"/>
      <c r="H28" s="297"/>
      <c r="I28" s="297"/>
      <c r="J28" s="297"/>
      <c r="K28" s="297"/>
      <c r="L28" s="297"/>
      <c r="M28" s="297"/>
      <c r="N28" s="297"/>
      <c r="O28" s="297"/>
      <c r="P28" s="297"/>
    </row>
    <row r="29" spans="1:20" s="2" customFormat="1" ht="22.35" customHeight="1" x14ac:dyDescent="0.8">
      <c r="A29" s="297"/>
      <c r="B29" s="297"/>
      <c r="C29" s="297"/>
      <c r="D29" s="297"/>
      <c r="E29" s="297"/>
      <c r="F29" s="297"/>
      <c r="G29" s="297"/>
      <c r="H29" s="297"/>
      <c r="I29" s="297"/>
      <c r="J29" s="297"/>
      <c r="K29" s="297"/>
      <c r="L29" s="297"/>
      <c r="M29" s="297"/>
      <c r="N29" s="297"/>
      <c r="O29" s="297"/>
      <c r="P29" s="297"/>
    </row>
    <row r="30" spans="1:20" s="2" customFormat="1" ht="12" customHeight="1" x14ac:dyDescent="0.8">
      <c r="A30" s="297"/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297"/>
      <c r="P30" s="297"/>
    </row>
    <row r="31" spans="1:20" s="2" customFormat="1" ht="12" customHeight="1" x14ac:dyDescent="0.8">
      <c r="A31" s="297"/>
      <c r="B31" s="297"/>
      <c r="C31" s="297"/>
      <c r="D31" s="297"/>
      <c r="E31" s="297"/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7"/>
    </row>
    <row r="32" spans="1:20" s="2" customFormat="1" ht="21.6" customHeight="1" x14ac:dyDescent="0.8">
      <c r="A32" s="297"/>
      <c r="B32" s="297"/>
      <c r="C32" s="297"/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77"/>
    </row>
    <row r="33" spans="1:17" ht="12.75" customHeight="1" x14ac:dyDescent="0.8">
      <c r="A33" s="297"/>
      <c r="B33" s="297"/>
      <c r="C33" s="297"/>
      <c r="D33" s="297"/>
      <c r="E33" s="297"/>
      <c r="F33" s="297"/>
      <c r="G33" s="297"/>
      <c r="H33" s="297"/>
      <c r="I33" s="297"/>
      <c r="J33" s="297"/>
      <c r="K33" s="297"/>
      <c r="L33" s="297"/>
      <c r="M33" s="297"/>
      <c r="N33" s="297"/>
      <c r="O33" s="297"/>
      <c r="P33" s="297"/>
    </row>
    <row r="34" spans="1:17" ht="15.75" customHeight="1" x14ac:dyDescent="0.8">
      <c r="A34" s="297"/>
      <c r="B34" s="297"/>
      <c r="C34" s="297"/>
      <c r="D34" s="297"/>
      <c r="E34" s="297"/>
      <c r="F34" s="297"/>
      <c r="G34" s="297"/>
      <c r="H34" s="297"/>
      <c r="I34" s="297"/>
      <c r="J34" s="297"/>
      <c r="K34" s="297"/>
      <c r="L34" s="297"/>
      <c r="M34" s="297"/>
      <c r="N34" s="297"/>
      <c r="O34" s="297"/>
      <c r="P34" s="297"/>
    </row>
    <row r="35" spans="1:17" s="2" customFormat="1" ht="12" customHeight="1" x14ac:dyDescent="0.8">
      <c r="A35" s="297"/>
      <c r="B35" s="297"/>
      <c r="C35" s="297"/>
      <c r="D35" s="297"/>
      <c r="E35" s="297"/>
      <c r="F35" s="297"/>
      <c r="G35" s="297"/>
      <c r="H35" s="297"/>
      <c r="I35" s="297"/>
      <c r="J35" s="297"/>
      <c r="K35" s="297"/>
      <c r="L35" s="297"/>
      <c r="M35" s="297"/>
      <c r="N35" s="297"/>
      <c r="O35" s="297"/>
      <c r="P35" s="297"/>
    </row>
    <row r="36" spans="1:17" s="2" customFormat="1" ht="12" customHeight="1" x14ac:dyDescent="0.8">
      <c r="A36" s="297"/>
      <c r="B36" s="297"/>
      <c r="C36" s="297"/>
      <c r="D36" s="297"/>
      <c r="E36" s="297"/>
      <c r="F36" s="297"/>
      <c r="G36" s="297"/>
      <c r="H36" s="297"/>
      <c r="I36" s="297"/>
      <c r="J36" s="297"/>
      <c r="K36" s="297"/>
      <c r="L36" s="297"/>
      <c r="M36" s="297"/>
      <c r="N36" s="297"/>
      <c r="O36" s="297"/>
      <c r="P36" s="297"/>
    </row>
    <row r="37" spans="1:17" s="2" customFormat="1" ht="12" customHeight="1" x14ac:dyDescent="0.8">
      <c r="A37" s="297"/>
      <c r="B37" s="297"/>
      <c r="C37" s="297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</row>
    <row r="38" spans="1:17" s="2" customFormat="1" ht="12" customHeight="1" x14ac:dyDescent="0.8">
      <c r="A38" s="297"/>
      <c r="B38" s="297"/>
      <c r="C38" s="297"/>
      <c r="D38" s="297"/>
      <c r="E38" s="297"/>
      <c r="F38" s="297"/>
      <c r="G38" s="297"/>
      <c r="H38" s="297"/>
      <c r="I38" s="297"/>
      <c r="J38" s="297"/>
      <c r="K38" s="297"/>
      <c r="L38" s="297"/>
      <c r="M38" s="297"/>
      <c r="N38" s="297"/>
      <c r="O38" s="297"/>
      <c r="P38" s="297"/>
    </row>
    <row r="39" spans="1:17" s="2" customFormat="1" ht="12" customHeight="1" x14ac:dyDescent="0.8">
      <c r="A39" s="297"/>
      <c r="B39" s="297"/>
      <c r="C39" s="297"/>
      <c r="D39" s="297"/>
      <c r="E39" s="297"/>
      <c r="F39" s="297"/>
      <c r="G39" s="297"/>
      <c r="H39" s="297"/>
      <c r="I39" s="297"/>
      <c r="J39" s="297"/>
      <c r="K39" s="297"/>
      <c r="L39" s="297"/>
      <c r="M39" s="297"/>
      <c r="N39" s="297"/>
      <c r="O39" s="297"/>
      <c r="P39" s="297"/>
    </row>
    <row r="40" spans="1:17" s="2" customFormat="1" ht="12" customHeight="1" x14ac:dyDescent="0.8">
      <c r="A40" s="297"/>
      <c r="B40" s="297"/>
      <c r="C40" s="297"/>
      <c r="D40" s="297"/>
      <c r="E40" s="297"/>
      <c r="F40" s="297"/>
      <c r="G40" s="297"/>
      <c r="H40" s="297"/>
      <c r="I40" s="297"/>
      <c r="J40" s="297"/>
      <c r="K40" s="297"/>
      <c r="L40" s="297"/>
      <c r="M40" s="297"/>
      <c r="N40" s="297"/>
      <c r="O40" s="297"/>
      <c r="P40" s="297"/>
    </row>
    <row r="41" spans="1:17" s="2" customFormat="1" ht="12" customHeight="1" x14ac:dyDescent="0.8">
      <c r="A41" s="297"/>
      <c r="B41" s="297"/>
      <c r="C41" s="297"/>
      <c r="D41" s="297"/>
      <c r="E41" s="297"/>
      <c r="F41" s="297"/>
      <c r="G41" s="297"/>
      <c r="H41" s="297"/>
      <c r="I41" s="297"/>
      <c r="J41" s="297"/>
      <c r="K41" s="297"/>
      <c r="L41" s="297"/>
      <c r="M41" s="297"/>
      <c r="N41" s="297"/>
      <c r="O41" s="297"/>
      <c r="P41" s="297"/>
    </row>
    <row r="42" spans="1:17" s="2" customFormat="1" ht="12" customHeight="1" x14ac:dyDescent="0.8">
      <c r="A42" s="297"/>
      <c r="B42" s="297"/>
      <c r="C42" s="297"/>
      <c r="D42" s="297"/>
      <c r="E42" s="297"/>
      <c r="F42" s="297"/>
      <c r="G42" s="297"/>
      <c r="H42" s="297"/>
      <c r="I42" s="297"/>
      <c r="J42" s="297"/>
      <c r="K42" s="297"/>
      <c r="L42" s="297"/>
      <c r="M42" s="297"/>
      <c r="N42" s="297"/>
      <c r="O42" s="297"/>
      <c r="P42" s="297"/>
    </row>
    <row r="43" spans="1:17" s="2" customFormat="1" ht="12" customHeight="1" x14ac:dyDescent="0.8">
      <c r="A43" s="297"/>
      <c r="B43" s="297"/>
      <c r="C43" s="297"/>
      <c r="D43" s="297"/>
      <c r="E43" s="297"/>
      <c r="F43" s="297"/>
      <c r="G43" s="297"/>
      <c r="H43" s="297"/>
      <c r="I43" s="297"/>
      <c r="J43" s="297"/>
      <c r="K43" s="297"/>
      <c r="L43" s="297"/>
      <c r="M43" s="297"/>
      <c r="N43" s="297"/>
      <c r="O43" s="297"/>
      <c r="P43" s="297"/>
    </row>
    <row r="44" spans="1:17" s="2" customFormat="1" ht="21.95" customHeight="1" x14ac:dyDescent="0.8">
      <c r="A44" s="297"/>
      <c r="B44" s="297"/>
      <c r="C44" s="297"/>
      <c r="D44" s="297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297"/>
      <c r="Q44" s="77"/>
    </row>
    <row r="45" spans="1:17" s="2" customFormat="1" ht="12.75" customHeight="1" x14ac:dyDescent="0.8">
      <c r="A45" s="297"/>
      <c r="B45" s="297"/>
      <c r="C45" s="297"/>
      <c r="D45" s="297"/>
      <c r="E45" s="297"/>
      <c r="F45" s="297"/>
      <c r="G45" s="297"/>
      <c r="H45" s="297"/>
      <c r="I45" s="297"/>
      <c r="J45" s="297"/>
      <c r="K45" s="297"/>
      <c r="L45" s="297"/>
      <c r="M45" s="297"/>
      <c r="N45" s="297"/>
      <c r="O45" s="297"/>
      <c r="P45" s="297"/>
      <c r="Q45" s="77"/>
    </row>
    <row r="46" spans="1:17" ht="14.45" customHeight="1" x14ac:dyDescent="0.8">
      <c r="A46" s="297"/>
      <c r="B46" s="297"/>
      <c r="C46" s="297"/>
      <c r="D46" s="297"/>
      <c r="E46" s="297"/>
      <c r="F46" s="297"/>
      <c r="G46" s="297"/>
      <c r="H46" s="297"/>
      <c r="I46" s="297"/>
      <c r="J46" s="297"/>
      <c r="K46" s="297"/>
      <c r="L46" s="297"/>
      <c r="M46" s="297"/>
      <c r="N46" s="297"/>
      <c r="O46" s="297"/>
      <c r="P46" s="297"/>
    </row>
    <row r="47" spans="1:17" ht="27" customHeight="1" x14ac:dyDescent="0.8">
      <c r="A47" s="297"/>
      <c r="B47" s="297"/>
      <c r="C47" s="297"/>
      <c r="D47" s="297"/>
      <c r="E47" s="297"/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297"/>
    </row>
    <row r="48" spans="1:17" ht="12.75" customHeight="1" x14ac:dyDescent="0.8">
      <c r="A48" s="297"/>
      <c r="B48" s="297"/>
      <c r="C48" s="297"/>
      <c r="D48" s="297"/>
      <c r="E48" s="297"/>
      <c r="F48" s="297"/>
      <c r="G48" s="297"/>
      <c r="H48" s="297"/>
      <c r="I48" s="297"/>
      <c r="J48" s="297"/>
      <c r="K48" s="297"/>
      <c r="L48" s="297"/>
      <c r="M48" s="297"/>
      <c r="N48" s="297"/>
      <c r="O48" s="297"/>
      <c r="P48" s="297"/>
    </row>
    <row r="49" spans="1:16" ht="28.7" customHeight="1" x14ac:dyDescent="0.8">
      <c r="A49" s="297"/>
      <c r="B49" s="297"/>
      <c r="C49" s="297"/>
      <c r="D49" s="297"/>
      <c r="E49" s="297"/>
      <c r="F49" s="297"/>
      <c r="G49" s="297"/>
      <c r="H49" s="297"/>
      <c r="I49" s="297"/>
      <c r="J49" s="297"/>
      <c r="K49" s="297"/>
      <c r="L49" s="297"/>
      <c r="M49" s="297"/>
      <c r="N49" s="297"/>
      <c r="O49" s="297"/>
      <c r="P49" s="297"/>
    </row>
    <row r="50" spans="1:16" ht="15" customHeight="1" x14ac:dyDescent="0.8">
      <c r="A50" s="297"/>
      <c r="B50" s="297"/>
      <c r="C50" s="297"/>
      <c r="D50" s="297"/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7"/>
      <c r="P50" s="297"/>
    </row>
    <row r="51" spans="1:16" ht="29.45" customHeight="1" x14ac:dyDescent="0.8">
      <c r="A51" s="297"/>
      <c r="B51" s="297"/>
      <c r="C51" s="297"/>
      <c r="D51" s="297"/>
      <c r="E51" s="297"/>
      <c r="F51" s="297"/>
      <c r="G51" s="297"/>
      <c r="H51" s="297"/>
      <c r="I51" s="297"/>
      <c r="J51" s="297"/>
      <c r="K51" s="297"/>
      <c r="L51" s="297"/>
      <c r="M51" s="297"/>
      <c r="N51" s="297"/>
      <c r="O51" s="297"/>
      <c r="P51" s="297"/>
    </row>
    <row r="52" spans="1:16" ht="13.35" customHeight="1" x14ac:dyDescent="0.8">
      <c r="A52" s="297"/>
      <c r="B52" s="297"/>
      <c r="C52" s="297"/>
      <c r="D52" s="297"/>
      <c r="E52" s="297"/>
      <c r="F52" s="297"/>
      <c r="G52" s="297"/>
      <c r="H52" s="297"/>
      <c r="I52" s="297"/>
      <c r="J52" s="297"/>
      <c r="K52" s="297"/>
      <c r="L52" s="297"/>
      <c r="M52" s="297"/>
      <c r="N52" s="297"/>
      <c r="O52" s="297"/>
      <c r="P52" s="297"/>
    </row>
    <row r="53" spans="1:16" ht="27.6" customHeight="1" x14ac:dyDescent="0.8">
      <c r="A53" s="297"/>
      <c r="B53" s="297"/>
      <c r="C53" s="297"/>
      <c r="D53" s="297"/>
      <c r="E53" s="297"/>
      <c r="F53" s="297"/>
      <c r="G53" s="297"/>
      <c r="H53" s="297"/>
      <c r="I53" s="297"/>
      <c r="J53" s="297"/>
      <c r="K53" s="297"/>
      <c r="L53" s="297"/>
      <c r="M53" s="297"/>
      <c r="N53" s="297"/>
      <c r="O53" s="297"/>
      <c r="P53" s="297"/>
    </row>
    <row r="94" spans="2:2" x14ac:dyDescent="0.35">
      <c r="B94" s="1"/>
    </row>
    <row r="111" spans="2:2" x14ac:dyDescent="0.35">
      <c r="B111" s="1"/>
    </row>
  </sheetData>
  <printOptions horizontalCentered="1"/>
  <pageMargins left="0.25" right="0.25" top="0.75" bottom="0.75" header="0.3" footer="0.3"/>
  <pageSetup paperSize="40" fitToHeight="0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B1:R128"/>
  <sheetViews>
    <sheetView zoomScaleNormal="100" zoomScaleSheetLayoutView="93" zoomScalePageLayoutView="85" workbookViewId="0"/>
  </sheetViews>
  <sheetFormatPr defaultColWidth="8.3984375" defaultRowHeight="12.75" x14ac:dyDescent="0.35"/>
  <cols>
    <col min="2" max="2" width="4" style="4" customWidth="1"/>
    <col min="3" max="3" width="11.3984375" customWidth="1"/>
    <col min="4" max="4" width="7" customWidth="1"/>
    <col min="5" max="5" width="7.86328125" customWidth="1"/>
    <col min="6" max="6" width="3.86328125" customWidth="1"/>
    <col min="7" max="7" width="0.86328125" customWidth="1"/>
    <col min="8" max="8" width="7.86328125" bestFit="1" customWidth="1"/>
    <col min="9" max="9" width="6.59765625" customWidth="1"/>
    <col min="10" max="11" width="7.86328125" customWidth="1"/>
    <col min="12" max="12" width="8.59765625" customWidth="1"/>
    <col min="13" max="16" width="3.86328125" customWidth="1"/>
    <col min="17" max="17" width="16.1328125" customWidth="1"/>
  </cols>
  <sheetData>
    <row r="1" spans="2:18" ht="22.5" customHeight="1" thickTop="1" thickBot="1" x14ac:dyDescent="0.85">
      <c r="B1" s="232" t="s">
        <v>0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4"/>
    </row>
    <row r="2" spans="2:18" ht="15" customHeight="1" thickTop="1" x14ac:dyDescent="0.4">
      <c r="B2" s="235" t="s">
        <v>123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</row>
    <row r="3" spans="2:18" ht="15" customHeight="1" thickBot="1" x14ac:dyDescent="0.45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2:18" ht="36.6" customHeight="1" thickTop="1" thickBot="1" x14ac:dyDescent="0.4">
      <c r="B4" s="236" t="s">
        <v>2</v>
      </c>
      <c r="C4" s="237"/>
      <c r="D4" s="236" t="s">
        <v>3</v>
      </c>
      <c r="E4" s="237"/>
      <c r="F4" s="236" t="s">
        <v>4</v>
      </c>
      <c r="G4" s="238"/>
      <c r="H4" s="237"/>
      <c r="I4" s="239" t="s">
        <v>5</v>
      </c>
      <c r="J4" s="240"/>
      <c r="K4" s="285" t="s">
        <v>6</v>
      </c>
      <c r="L4" s="286"/>
      <c r="M4" s="287" t="s">
        <v>7</v>
      </c>
      <c r="N4" s="288"/>
      <c r="O4" s="288"/>
      <c r="P4" s="289"/>
      <c r="Q4" s="75" t="s">
        <v>8</v>
      </c>
    </row>
    <row r="5" spans="2:18" ht="13.5" thickTop="1" thickBot="1" x14ac:dyDescent="0.4">
      <c r="B5" s="258">
        <v>0</v>
      </c>
      <c r="C5" s="259"/>
      <c r="D5" s="258">
        <v>3</v>
      </c>
      <c r="E5" s="259"/>
      <c r="F5" s="258">
        <v>0</v>
      </c>
      <c r="G5" s="260"/>
      <c r="H5" s="259"/>
      <c r="I5" s="258">
        <v>1</v>
      </c>
      <c r="J5" s="259"/>
      <c r="K5" s="258">
        <f>ROUND((Q5*0.5),0)</f>
        <v>2</v>
      </c>
      <c r="L5" s="259"/>
      <c r="M5" s="258">
        <f>SUM((B5*1)+(D5*2)+(F5*2)+(I5*2))</f>
        <v>8</v>
      </c>
      <c r="N5" s="260"/>
      <c r="O5" s="260"/>
      <c r="P5" s="259"/>
      <c r="Q5" s="47">
        <f>B5+D5+F5+I5</f>
        <v>4</v>
      </c>
    </row>
    <row r="6" spans="2:18" ht="12.6" customHeight="1" thickTop="1" thickBot="1" x14ac:dyDescent="0.4"/>
    <row r="7" spans="2:18" ht="13.7" customHeight="1" thickTop="1" thickBot="1" x14ac:dyDescent="0.4">
      <c r="B7" s="290" t="s">
        <v>10</v>
      </c>
      <c r="C7" s="291" t="s">
        <v>11</v>
      </c>
      <c r="D7" s="292"/>
      <c r="E7" s="292"/>
      <c r="F7" s="292"/>
      <c r="G7" s="293"/>
      <c r="H7" s="280" t="s">
        <v>12</v>
      </c>
      <c r="I7" s="282" t="s">
        <v>13</v>
      </c>
      <c r="J7" s="282"/>
      <c r="K7" s="283" t="s">
        <v>14</v>
      </c>
      <c r="L7" s="284" t="s">
        <v>15</v>
      </c>
      <c r="M7" s="284"/>
      <c r="N7" s="284"/>
      <c r="O7" s="284"/>
      <c r="P7" s="284"/>
      <c r="Q7" s="284"/>
    </row>
    <row r="8" spans="2:18" ht="13.5" thickTop="1" thickBot="1" x14ac:dyDescent="0.4">
      <c r="B8" s="290"/>
      <c r="C8" s="294"/>
      <c r="D8" s="295"/>
      <c r="E8" s="295"/>
      <c r="F8" s="295"/>
      <c r="G8" s="296"/>
      <c r="H8" s="281"/>
      <c r="I8" s="76" t="s">
        <v>9</v>
      </c>
      <c r="J8" s="76" t="s">
        <v>16</v>
      </c>
      <c r="K8" s="283"/>
      <c r="L8" s="284"/>
      <c r="M8" s="284"/>
      <c r="N8" s="284"/>
      <c r="O8" s="284"/>
      <c r="P8" s="284"/>
      <c r="Q8" s="284"/>
    </row>
    <row r="9" spans="2:18" ht="13.5" thickTop="1" thickBot="1" x14ac:dyDescent="0.4">
      <c r="F9" s="46"/>
      <c r="G9" s="46"/>
      <c r="H9" s="46"/>
      <c r="J9" s="3"/>
      <c r="K9" s="3"/>
      <c r="L9" s="218"/>
      <c r="M9" s="218"/>
      <c r="N9" s="218"/>
      <c r="O9" s="218"/>
      <c r="P9" s="218"/>
      <c r="Q9" s="219"/>
    </row>
    <row r="10" spans="2:18" ht="16.5" thickTop="1" thickBot="1" x14ac:dyDescent="0.65">
      <c r="B10" s="85" t="s">
        <v>17</v>
      </c>
      <c r="C10" s="146" t="s">
        <v>18</v>
      </c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8"/>
    </row>
    <row r="11" spans="2:18" ht="16.5" thickTop="1" thickBot="1" x14ac:dyDescent="0.65">
      <c r="B11" s="86">
        <v>1</v>
      </c>
      <c r="C11" s="220" t="s">
        <v>19</v>
      </c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2"/>
    </row>
    <row r="12" spans="2:18" s="2" customFormat="1" ht="12" customHeight="1" thickTop="1" x14ac:dyDescent="0.3">
      <c r="B12" s="5">
        <v>1.1000000000000001</v>
      </c>
      <c r="C12" s="223" t="s">
        <v>20</v>
      </c>
      <c r="D12" s="224"/>
      <c r="E12" s="224"/>
      <c r="F12" s="224"/>
      <c r="G12" s="225"/>
      <c r="H12" s="48">
        <v>1</v>
      </c>
      <c r="I12" s="20">
        <v>1</v>
      </c>
      <c r="J12" s="20">
        <f>(I12*Q5)*H12</f>
        <v>4</v>
      </c>
      <c r="K12" s="20">
        <v>0</v>
      </c>
      <c r="L12" s="226" t="s">
        <v>21</v>
      </c>
      <c r="M12" s="227"/>
      <c r="N12" s="227"/>
      <c r="O12" s="227"/>
      <c r="P12" s="227"/>
      <c r="Q12" s="228"/>
    </row>
    <row r="13" spans="2:18" s="2" customFormat="1" ht="12" customHeight="1" thickBot="1" x14ac:dyDescent="0.35">
      <c r="B13" s="21">
        <v>1.2</v>
      </c>
      <c r="C13" s="229" t="s">
        <v>22</v>
      </c>
      <c r="D13" s="230"/>
      <c r="E13" s="230"/>
      <c r="F13" s="230"/>
      <c r="G13" s="231"/>
      <c r="H13" s="54">
        <v>0</v>
      </c>
      <c r="I13" s="24">
        <v>0.1</v>
      </c>
      <c r="J13" s="20">
        <f>(I13*Q5)*H13</f>
        <v>0</v>
      </c>
      <c r="K13" s="20">
        <v>0</v>
      </c>
      <c r="L13" s="226" t="s">
        <v>23</v>
      </c>
      <c r="M13" s="227"/>
      <c r="N13" s="227"/>
      <c r="O13" s="227"/>
      <c r="P13" s="227"/>
      <c r="Q13" s="228"/>
    </row>
    <row r="14" spans="2:18" s="2" customFormat="1" ht="16.5" thickTop="1" thickBot="1" x14ac:dyDescent="0.35">
      <c r="B14" s="165" t="s">
        <v>24</v>
      </c>
      <c r="C14" s="166"/>
      <c r="D14" s="166"/>
      <c r="E14" s="166"/>
      <c r="F14" s="166"/>
      <c r="G14" s="166"/>
      <c r="H14" s="166"/>
      <c r="I14" s="167"/>
      <c r="J14" s="26">
        <f>SUM(J12:J13)</f>
        <v>4</v>
      </c>
      <c r="K14" s="27">
        <f>J14+(J14*0.15)</f>
        <v>4.5999999999999996</v>
      </c>
      <c r="L14" s="211"/>
      <c r="M14" s="211"/>
      <c r="N14" s="211"/>
      <c r="O14" s="211"/>
      <c r="P14" s="211"/>
      <c r="Q14" s="211"/>
      <c r="R14" s="77"/>
    </row>
    <row r="15" spans="2:18" s="2" customFormat="1" ht="15.6" customHeight="1" thickTop="1" thickBot="1" x14ac:dyDescent="0.35">
      <c r="B15" s="9"/>
      <c r="C15" s="201"/>
      <c r="D15" s="201"/>
      <c r="E15" s="32"/>
      <c r="F15" s="32"/>
      <c r="J15" s="8"/>
      <c r="K15" s="8"/>
    </row>
    <row r="16" spans="2:18" ht="16.5" thickTop="1" thickBot="1" x14ac:dyDescent="0.65">
      <c r="B16" s="87">
        <v>2</v>
      </c>
      <c r="C16" s="212" t="s">
        <v>25</v>
      </c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4"/>
    </row>
    <row r="17" spans="2:18" s="2" customFormat="1" ht="12" customHeight="1" thickTop="1" x14ac:dyDescent="0.3">
      <c r="B17" s="10">
        <v>2.1</v>
      </c>
      <c r="C17" s="215" t="s">
        <v>26</v>
      </c>
      <c r="D17" s="216"/>
      <c r="E17" s="216"/>
      <c r="F17" s="216"/>
      <c r="G17" s="217"/>
      <c r="H17" s="40">
        <v>1</v>
      </c>
      <c r="I17" s="41">
        <v>0.8</v>
      </c>
      <c r="J17" s="41">
        <f>(I17*Q5)*H17</f>
        <v>3.2</v>
      </c>
      <c r="K17" s="41">
        <v>0</v>
      </c>
      <c r="L17" s="125" t="s">
        <v>92</v>
      </c>
      <c r="M17" s="126"/>
      <c r="N17" s="126"/>
      <c r="O17" s="126"/>
      <c r="P17" s="126"/>
      <c r="Q17" s="128"/>
    </row>
    <row r="18" spans="2:18" s="2" customFormat="1" ht="21.95" customHeight="1" x14ac:dyDescent="0.3">
      <c r="B18" s="39">
        <v>2.2000000000000002</v>
      </c>
      <c r="C18" s="180" t="s">
        <v>28</v>
      </c>
      <c r="D18" s="181"/>
      <c r="E18" s="181"/>
      <c r="F18" s="181"/>
      <c r="G18" s="182"/>
      <c r="H18" s="19">
        <v>1</v>
      </c>
      <c r="I18" s="20">
        <v>2</v>
      </c>
      <c r="J18" s="20">
        <f>(I18*(M5*0.5))*H18</f>
        <v>8</v>
      </c>
      <c r="K18" s="20">
        <v>0</v>
      </c>
      <c r="L18" s="177" t="s">
        <v>93</v>
      </c>
      <c r="M18" s="177"/>
      <c r="N18" s="177"/>
      <c r="O18" s="177"/>
      <c r="P18" s="177"/>
      <c r="Q18" s="276"/>
    </row>
    <row r="19" spans="2:18" s="2" customFormat="1" ht="12" customHeight="1" x14ac:dyDescent="0.3">
      <c r="B19" s="38">
        <v>2.2999999999999998</v>
      </c>
      <c r="C19" s="208" t="s">
        <v>30</v>
      </c>
      <c r="D19" s="209"/>
      <c r="E19" s="209"/>
      <c r="F19" s="209"/>
      <c r="G19" s="210"/>
      <c r="H19" s="19">
        <v>1</v>
      </c>
      <c r="I19" s="20">
        <v>0.8</v>
      </c>
      <c r="J19" s="20">
        <f>(I19*Q5)*H19</f>
        <v>3.2</v>
      </c>
      <c r="K19" s="20">
        <v>0</v>
      </c>
      <c r="L19" s="206" t="s">
        <v>92</v>
      </c>
      <c r="M19" s="206"/>
      <c r="N19" s="206"/>
      <c r="O19" s="206"/>
      <c r="P19" s="206"/>
      <c r="Q19" s="207"/>
    </row>
    <row r="20" spans="2:18" s="2" customFormat="1" ht="12" customHeight="1" x14ac:dyDescent="0.3">
      <c r="B20" s="39">
        <v>2.4</v>
      </c>
      <c r="C20" s="203" t="s">
        <v>32</v>
      </c>
      <c r="D20" s="204"/>
      <c r="E20" s="204"/>
      <c r="F20" s="204"/>
      <c r="G20" s="205"/>
      <c r="H20" s="19">
        <v>1</v>
      </c>
      <c r="I20" s="20">
        <v>0.5</v>
      </c>
      <c r="J20" s="20">
        <f>(I20*Q5)*H20</f>
        <v>2</v>
      </c>
      <c r="K20" s="20">
        <v>0</v>
      </c>
      <c r="L20" s="206" t="s">
        <v>94</v>
      </c>
      <c r="M20" s="206"/>
      <c r="N20" s="206"/>
      <c r="O20" s="206"/>
      <c r="P20" s="206"/>
      <c r="Q20" s="207"/>
    </row>
    <row r="21" spans="2:18" s="2" customFormat="1" ht="12" customHeight="1" x14ac:dyDescent="0.3">
      <c r="B21" s="38">
        <v>2.5</v>
      </c>
      <c r="C21" s="203" t="s">
        <v>34</v>
      </c>
      <c r="D21" s="204"/>
      <c r="E21" s="204"/>
      <c r="F21" s="204"/>
      <c r="G21" s="205"/>
      <c r="H21" s="19">
        <v>1</v>
      </c>
      <c r="I21" s="20">
        <v>1.5</v>
      </c>
      <c r="J21" s="20">
        <f>(I21*Q5)*H21</f>
        <v>6</v>
      </c>
      <c r="K21" s="20">
        <v>0</v>
      </c>
      <c r="L21" s="206" t="s">
        <v>95</v>
      </c>
      <c r="M21" s="206"/>
      <c r="N21" s="206"/>
      <c r="O21" s="206"/>
      <c r="P21" s="206"/>
      <c r="Q21" s="207"/>
    </row>
    <row r="22" spans="2:18" s="2" customFormat="1" ht="12" customHeight="1" x14ac:dyDescent="0.3">
      <c r="B22" s="39">
        <v>2.6</v>
      </c>
      <c r="C22" s="203" t="s">
        <v>36</v>
      </c>
      <c r="D22" s="204"/>
      <c r="E22" s="204"/>
      <c r="F22" s="204"/>
      <c r="G22" s="205"/>
      <c r="H22" s="19">
        <v>1</v>
      </c>
      <c r="I22" s="20">
        <v>1.9</v>
      </c>
      <c r="J22" s="20">
        <f>(I22*Q5)*H22</f>
        <v>7.6</v>
      </c>
      <c r="K22" s="20">
        <v>0</v>
      </c>
      <c r="L22" s="206" t="s">
        <v>96</v>
      </c>
      <c r="M22" s="206"/>
      <c r="N22" s="206"/>
      <c r="O22" s="206"/>
      <c r="P22" s="206"/>
      <c r="Q22" s="207"/>
    </row>
    <row r="23" spans="2:18" s="2" customFormat="1" ht="30.6" customHeight="1" x14ac:dyDescent="0.35">
      <c r="B23" s="38">
        <v>2.7</v>
      </c>
      <c r="C23" s="208" t="s">
        <v>38</v>
      </c>
      <c r="D23" s="209"/>
      <c r="E23" s="209"/>
      <c r="F23" s="209"/>
      <c r="G23" s="210"/>
      <c r="H23" s="43"/>
      <c r="I23" s="43"/>
      <c r="J23" s="20">
        <f>(SUM(J17:J22))*0.21</f>
        <v>6.3</v>
      </c>
      <c r="K23" s="20">
        <v>0</v>
      </c>
      <c r="L23" s="185" t="s">
        <v>39</v>
      </c>
      <c r="M23" s="185"/>
      <c r="N23" s="185"/>
      <c r="O23" s="185"/>
      <c r="P23" s="185"/>
      <c r="Q23" s="192"/>
    </row>
    <row r="24" spans="2:18" s="2" customFormat="1" ht="12" customHeight="1" thickBot="1" x14ac:dyDescent="0.4">
      <c r="B24" s="35">
        <v>2.8</v>
      </c>
      <c r="C24" s="193" t="s">
        <v>40</v>
      </c>
      <c r="D24" s="194"/>
      <c r="E24" s="194"/>
      <c r="F24" s="194"/>
      <c r="G24" s="195"/>
      <c r="H24" s="44"/>
      <c r="I24" s="44"/>
      <c r="J24" s="45">
        <v>0</v>
      </c>
      <c r="K24" s="45">
        <f>J24*Q5</f>
        <v>0</v>
      </c>
      <c r="L24" s="196"/>
      <c r="M24" s="197"/>
      <c r="N24" s="197"/>
      <c r="O24" s="197"/>
      <c r="P24" s="197"/>
      <c r="Q24" s="198"/>
    </row>
    <row r="25" spans="2:18" s="2" customFormat="1" ht="21.95" customHeight="1" thickTop="1" thickBot="1" x14ac:dyDescent="0.35">
      <c r="B25" s="165" t="s">
        <v>24</v>
      </c>
      <c r="C25" s="199"/>
      <c r="D25" s="199"/>
      <c r="E25" s="199"/>
      <c r="F25" s="199"/>
      <c r="G25" s="199"/>
      <c r="H25" s="199"/>
      <c r="I25" s="200"/>
      <c r="J25" s="42">
        <f>SUM(J17:J24)</f>
        <v>36.299999999999997</v>
      </c>
      <c r="K25" s="42">
        <f>J25+(J25*0.15)</f>
        <v>41.744999999999997</v>
      </c>
      <c r="L25" s="110" t="s">
        <v>41</v>
      </c>
      <c r="M25" s="111"/>
      <c r="N25" s="111"/>
      <c r="O25" s="111"/>
      <c r="P25" s="111"/>
      <c r="Q25" s="112"/>
      <c r="R25" s="77"/>
    </row>
    <row r="26" spans="2:18" s="2" customFormat="1" ht="15" customHeight="1" thickTop="1" thickBot="1" x14ac:dyDescent="0.35">
      <c r="B26" s="79"/>
      <c r="C26" s="201"/>
      <c r="D26" s="201"/>
      <c r="E26" s="32"/>
      <c r="F26" s="32"/>
      <c r="J26" s="8"/>
      <c r="K26" s="8"/>
      <c r="L26" s="7"/>
      <c r="M26" s="7"/>
      <c r="N26" s="7"/>
      <c r="O26" s="7"/>
      <c r="P26" s="7"/>
      <c r="Q26" s="93"/>
    </row>
    <row r="27" spans="2:18" ht="16.5" thickTop="1" thickBot="1" x14ac:dyDescent="0.65">
      <c r="B27" s="88">
        <v>3</v>
      </c>
      <c r="C27" s="202" t="s">
        <v>42</v>
      </c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</row>
    <row r="28" spans="2:18" s="2" customFormat="1" ht="24" customHeight="1" thickTop="1" x14ac:dyDescent="0.3">
      <c r="B28" s="71">
        <v>3.1</v>
      </c>
      <c r="C28" s="180" t="s">
        <v>43</v>
      </c>
      <c r="D28" s="181"/>
      <c r="E28" s="181"/>
      <c r="F28" s="181"/>
      <c r="G28" s="182"/>
      <c r="H28" s="40">
        <f>B5</f>
        <v>0</v>
      </c>
      <c r="I28" s="41">
        <f>9+2.78</f>
        <v>11.78</v>
      </c>
      <c r="J28" s="41">
        <f>(I28*H28)</f>
        <v>0</v>
      </c>
      <c r="K28" s="41">
        <v>0</v>
      </c>
      <c r="L28" s="274" t="s">
        <v>124</v>
      </c>
      <c r="M28" s="274"/>
      <c r="N28" s="274"/>
      <c r="O28" s="274"/>
      <c r="P28" s="274"/>
      <c r="Q28" s="275"/>
    </row>
    <row r="29" spans="2:18" s="2" customFormat="1" ht="24" customHeight="1" x14ac:dyDescent="0.3">
      <c r="B29" s="72">
        <v>3.2</v>
      </c>
      <c r="C29" s="180" t="s">
        <v>45</v>
      </c>
      <c r="D29" s="181"/>
      <c r="E29" s="181"/>
      <c r="F29" s="181"/>
      <c r="G29" s="182"/>
      <c r="H29" s="19">
        <f>D5</f>
        <v>3</v>
      </c>
      <c r="I29" s="20">
        <f>11+2.78</f>
        <v>13.78</v>
      </c>
      <c r="J29" s="20">
        <f>I29*H29</f>
        <v>41.339999999999996</v>
      </c>
      <c r="K29" s="20">
        <v>0</v>
      </c>
      <c r="L29" s="185" t="s">
        <v>125</v>
      </c>
      <c r="M29" s="185"/>
      <c r="N29" s="185"/>
      <c r="O29" s="185"/>
      <c r="P29" s="185"/>
      <c r="Q29" s="192"/>
    </row>
    <row r="30" spans="2:18" s="2" customFormat="1" ht="12" customHeight="1" x14ac:dyDescent="0.3">
      <c r="B30" s="5">
        <v>3.3</v>
      </c>
      <c r="C30" s="180" t="s">
        <v>4</v>
      </c>
      <c r="D30" s="181"/>
      <c r="E30" s="181"/>
      <c r="F30" s="181"/>
      <c r="G30" s="182"/>
      <c r="H30" s="19">
        <f>F5</f>
        <v>0</v>
      </c>
      <c r="I30" s="20">
        <v>0</v>
      </c>
      <c r="J30" s="20">
        <f>I30*H30</f>
        <v>0</v>
      </c>
      <c r="K30" s="20">
        <v>0</v>
      </c>
      <c r="L30" s="206" t="s">
        <v>126</v>
      </c>
      <c r="M30" s="206"/>
      <c r="N30" s="206"/>
      <c r="O30" s="206"/>
      <c r="P30" s="206"/>
      <c r="Q30" s="207"/>
    </row>
    <row r="31" spans="2:18" s="2" customFormat="1" ht="12" customHeight="1" x14ac:dyDescent="0.3">
      <c r="B31" s="5">
        <v>3.4</v>
      </c>
      <c r="C31" s="180" t="s">
        <v>5</v>
      </c>
      <c r="D31" s="181"/>
      <c r="E31" s="181"/>
      <c r="F31" s="181"/>
      <c r="G31" s="182"/>
      <c r="H31" s="19">
        <f>I5</f>
        <v>1</v>
      </c>
      <c r="I31" s="20">
        <f>11+2.78</f>
        <v>13.78</v>
      </c>
      <c r="J31" s="20">
        <f>I31*H31</f>
        <v>13.78</v>
      </c>
      <c r="K31" s="20">
        <v>0</v>
      </c>
      <c r="L31" s="206"/>
      <c r="M31" s="206"/>
      <c r="N31" s="206"/>
      <c r="O31" s="206"/>
      <c r="P31" s="206"/>
      <c r="Q31" s="207"/>
    </row>
    <row r="32" spans="2:18" s="2" customFormat="1" ht="30.6" customHeight="1" x14ac:dyDescent="0.3">
      <c r="B32" s="72">
        <v>3.5</v>
      </c>
      <c r="C32" s="180" t="s">
        <v>47</v>
      </c>
      <c r="D32" s="181"/>
      <c r="E32" s="181"/>
      <c r="F32" s="181"/>
      <c r="G32" s="182"/>
      <c r="H32" s="19"/>
      <c r="I32" s="20"/>
      <c r="J32" s="20">
        <f>SUM(J28:J31)*0.23</f>
        <v>12.6776</v>
      </c>
      <c r="K32" s="20">
        <v>0</v>
      </c>
      <c r="L32" s="185" t="s">
        <v>48</v>
      </c>
      <c r="M32" s="185"/>
      <c r="N32" s="185"/>
      <c r="O32" s="185"/>
      <c r="P32" s="185"/>
      <c r="Q32" s="186"/>
    </row>
    <row r="33" spans="2:18" s="2" customFormat="1" ht="12" customHeight="1" thickBot="1" x14ac:dyDescent="0.35">
      <c r="B33" s="73">
        <v>3.6</v>
      </c>
      <c r="C33" s="193" t="s">
        <v>40</v>
      </c>
      <c r="D33" s="194"/>
      <c r="E33" s="194"/>
      <c r="F33" s="194"/>
      <c r="G33" s="195"/>
      <c r="H33" s="51"/>
      <c r="I33" s="45"/>
      <c r="J33" s="45">
        <v>0</v>
      </c>
      <c r="K33" s="45">
        <v>0</v>
      </c>
      <c r="L33" s="196"/>
      <c r="M33" s="197"/>
      <c r="N33" s="197"/>
      <c r="O33" s="197"/>
      <c r="P33" s="197"/>
      <c r="Q33" s="198"/>
    </row>
    <row r="34" spans="2:18" s="2" customFormat="1" ht="20.45" customHeight="1" thickTop="1" thickBot="1" x14ac:dyDescent="0.35">
      <c r="B34" s="165" t="s">
        <v>24</v>
      </c>
      <c r="C34" s="166"/>
      <c r="D34" s="166"/>
      <c r="E34" s="166"/>
      <c r="F34" s="166"/>
      <c r="G34" s="166"/>
      <c r="H34" s="166"/>
      <c r="I34" s="167"/>
      <c r="J34" s="28">
        <f>SUM(J28:J33)</f>
        <v>67.797600000000003</v>
      </c>
      <c r="K34" s="28">
        <f>J34+(J34*0.15)</f>
        <v>77.967240000000004</v>
      </c>
      <c r="L34" s="110" t="s">
        <v>41</v>
      </c>
      <c r="M34" s="111"/>
      <c r="N34" s="111"/>
      <c r="O34" s="111"/>
      <c r="P34" s="111"/>
      <c r="Q34" s="112"/>
      <c r="R34" s="77"/>
    </row>
    <row r="35" spans="2:18" s="2" customFormat="1" ht="13.5" thickTop="1" thickBot="1" x14ac:dyDescent="0.4">
      <c r="B35" s="89"/>
      <c r="C35" s="46"/>
      <c r="D35" s="46"/>
      <c r="I35" s="8"/>
      <c r="J35" s="8"/>
      <c r="K35" s="8"/>
      <c r="Q35" s="74"/>
    </row>
    <row r="36" spans="2:18" ht="16.5" thickTop="1" thickBot="1" x14ac:dyDescent="0.65">
      <c r="B36" s="90">
        <v>4</v>
      </c>
      <c r="C36" s="168" t="s">
        <v>49</v>
      </c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70"/>
    </row>
    <row r="37" spans="2:18" s="2" customFormat="1" ht="21" customHeight="1" thickTop="1" x14ac:dyDescent="0.3">
      <c r="B37" s="36">
        <v>4.0999999999999996</v>
      </c>
      <c r="C37" s="171" t="s">
        <v>50</v>
      </c>
      <c r="D37" s="172"/>
      <c r="E37" s="172"/>
      <c r="F37" s="172"/>
      <c r="G37" s="173"/>
      <c r="H37" s="30">
        <v>0</v>
      </c>
      <c r="I37" s="30">
        <v>0.6</v>
      </c>
      <c r="J37" s="30">
        <f>(I37*Q5)*H37</f>
        <v>0</v>
      </c>
      <c r="K37" s="30">
        <v>0</v>
      </c>
      <c r="L37" s="174" t="s">
        <v>51</v>
      </c>
      <c r="M37" s="175"/>
      <c r="N37" s="175"/>
      <c r="O37" s="175"/>
      <c r="P37" s="175"/>
      <c r="Q37" s="176"/>
    </row>
    <row r="38" spans="2:18" s="2" customFormat="1" ht="22.35" customHeight="1" x14ac:dyDescent="0.3">
      <c r="B38" s="34">
        <v>4.2</v>
      </c>
      <c r="C38" s="134" t="s">
        <v>52</v>
      </c>
      <c r="D38" s="135"/>
      <c r="E38" s="135"/>
      <c r="F38" s="135"/>
      <c r="G38" s="136"/>
      <c r="H38" s="20">
        <v>0</v>
      </c>
      <c r="I38" s="20">
        <v>0.4</v>
      </c>
      <c r="J38" s="20">
        <f>(I38*Q5)*H38</f>
        <v>0</v>
      </c>
      <c r="K38" s="20">
        <v>0</v>
      </c>
      <c r="L38" s="177" t="s">
        <v>53</v>
      </c>
      <c r="M38" s="178"/>
      <c r="N38" s="178"/>
      <c r="O38" s="178"/>
      <c r="P38" s="178"/>
      <c r="Q38" s="179"/>
    </row>
    <row r="39" spans="2:18" s="2" customFormat="1" ht="12" customHeight="1" x14ac:dyDescent="0.3">
      <c r="B39" s="29">
        <v>4.3</v>
      </c>
      <c r="C39" s="156" t="s">
        <v>40</v>
      </c>
      <c r="D39" s="157"/>
      <c r="E39" s="157"/>
      <c r="F39" s="157"/>
      <c r="G39" s="158"/>
      <c r="H39" s="15">
        <v>0</v>
      </c>
      <c r="I39" s="15">
        <v>0</v>
      </c>
      <c r="J39" s="15">
        <f>(I39*Q5)*H39</f>
        <v>0</v>
      </c>
      <c r="K39" s="15">
        <v>0</v>
      </c>
      <c r="L39" s="159"/>
      <c r="M39" s="160"/>
      <c r="N39" s="160"/>
      <c r="O39" s="160"/>
      <c r="P39" s="160"/>
      <c r="Q39" s="161"/>
    </row>
    <row r="40" spans="2:18" s="2" customFormat="1" ht="12" customHeight="1" thickBot="1" x14ac:dyDescent="0.35">
      <c r="B40" s="34">
        <v>4.4000000000000004</v>
      </c>
      <c r="C40" s="162" t="s">
        <v>54</v>
      </c>
      <c r="D40" s="163"/>
      <c r="E40" s="163"/>
      <c r="F40" s="163"/>
      <c r="G40" s="164"/>
      <c r="H40" s="22">
        <v>0</v>
      </c>
      <c r="I40" s="22">
        <v>0</v>
      </c>
      <c r="J40" s="22">
        <f>(I40*Q5)*H40</f>
        <v>0</v>
      </c>
      <c r="K40" s="22">
        <v>0</v>
      </c>
      <c r="L40" s="143"/>
      <c r="M40" s="144"/>
      <c r="N40" s="144"/>
      <c r="O40" s="144"/>
      <c r="P40" s="144"/>
      <c r="Q40" s="145"/>
    </row>
    <row r="41" spans="2:18" s="2" customFormat="1" ht="22.5" customHeight="1" thickTop="1" thickBot="1" x14ac:dyDescent="0.35">
      <c r="B41" s="129" t="s">
        <v>24</v>
      </c>
      <c r="C41" s="129"/>
      <c r="D41" s="129"/>
      <c r="E41" s="129"/>
      <c r="F41" s="129"/>
      <c r="G41" s="129"/>
      <c r="H41" s="129"/>
      <c r="I41" s="129"/>
      <c r="J41" s="57">
        <f>SUM(J37:J40)</f>
        <v>0</v>
      </c>
      <c r="K41" s="58">
        <f>J41*0.15</f>
        <v>0</v>
      </c>
      <c r="L41" s="110" t="s">
        <v>41</v>
      </c>
      <c r="M41" s="111"/>
      <c r="N41" s="111"/>
      <c r="O41" s="111"/>
      <c r="P41" s="111"/>
      <c r="Q41" s="112"/>
    </row>
    <row r="42" spans="2:18" s="2" customFormat="1" ht="22.5" customHeight="1" thickTop="1" thickBot="1" x14ac:dyDescent="0.4">
      <c r="B42" s="89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/>
    </row>
    <row r="43" spans="2:18" ht="16.5" thickTop="1" thickBot="1" x14ac:dyDescent="0.65">
      <c r="B43" s="85" t="s">
        <v>55</v>
      </c>
      <c r="C43" s="146" t="s">
        <v>56</v>
      </c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8"/>
    </row>
    <row r="44" spans="2:18" ht="16.5" thickTop="1" thickBot="1" x14ac:dyDescent="0.65">
      <c r="B44" s="91">
        <v>5</v>
      </c>
      <c r="C44" s="149" t="s">
        <v>57</v>
      </c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2"/>
    </row>
    <row r="45" spans="2:18" s="2" customFormat="1" ht="22.35" customHeight="1" thickTop="1" x14ac:dyDescent="0.3">
      <c r="B45" s="13">
        <v>5.0999999999999996</v>
      </c>
      <c r="C45" s="150" t="s">
        <v>58</v>
      </c>
      <c r="D45" s="151"/>
      <c r="E45" s="151"/>
      <c r="F45" s="151"/>
      <c r="G45" s="152"/>
      <c r="H45" s="55">
        <v>1</v>
      </c>
      <c r="I45" s="20">
        <v>1.4</v>
      </c>
      <c r="J45" s="53">
        <f>(I45*K5)*H45</f>
        <v>2.8</v>
      </c>
      <c r="K45" s="53">
        <v>0</v>
      </c>
      <c r="L45" s="153" t="s">
        <v>127</v>
      </c>
      <c r="M45" s="154"/>
      <c r="N45" s="154"/>
      <c r="O45" s="154"/>
      <c r="P45" s="154"/>
      <c r="Q45" s="155"/>
    </row>
    <row r="46" spans="2:18" s="2" customFormat="1" ht="12" customHeight="1" x14ac:dyDescent="0.3">
      <c r="B46" s="13">
        <v>5.2</v>
      </c>
      <c r="C46" s="134" t="s">
        <v>60</v>
      </c>
      <c r="D46" s="135"/>
      <c r="E46" s="135"/>
      <c r="F46" s="135"/>
      <c r="G46" s="136"/>
      <c r="H46" s="56">
        <v>1</v>
      </c>
      <c r="I46" s="30">
        <v>5</v>
      </c>
      <c r="J46" s="31">
        <f>(I46*K5)*H46</f>
        <v>10</v>
      </c>
      <c r="K46" s="30">
        <v>0</v>
      </c>
      <c r="L46" s="121" t="s">
        <v>61</v>
      </c>
      <c r="M46" s="122"/>
      <c r="N46" s="122"/>
      <c r="O46" s="122"/>
      <c r="P46" s="122"/>
      <c r="Q46" s="124"/>
    </row>
    <row r="47" spans="2:18" s="2" customFormat="1" ht="22.35" customHeight="1" x14ac:dyDescent="0.3">
      <c r="B47" s="29">
        <v>5.3</v>
      </c>
      <c r="C47" s="134" t="s">
        <v>62</v>
      </c>
      <c r="D47" s="135"/>
      <c r="E47" s="135"/>
      <c r="F47" s="135"/>
      <c r="G47" s="136"/>
      <c r="H47" s="56">
        <v>1</v>
      </c>
      <c r="I47" s="20">
        <v>1.5</v>
      </c>
      <c r="J47" s="53">
        <f>I47*(K5*0.3)</f>
        <v>0.89999999999999991</v>
      </c>
      <c r="K47" s="20">
        <v>0</v>
      </c>
      <c r="L47" s="185" t="s">
        <v>63</v>
      </c>
      <c r="M47" s="266"/>
      <c r="N47" s="266"/>
      <c r="O47" s="266"/>
      <c r="P47" s="266"/>
      <c r="Q47" s="192"/>
    </row>
    <row r="48" spans="2:18" s="2" customFormat="1" ht="12" customHeight="1" x14ac:dyDescent="0.3">
      <c r="B48" s="60">
        <v>5.4</v>
      </c>
      <c r="C48" s="134" t="s">
        <v>64</v>
      </c>
      <c r="D48" s="135"/>
      <c r="E48" s="135"/>
      <c r="F48" s="135"/>
      <c r="G48" s="136"/>
      <c r="H48" s="61">
        <v>1</v>
      </c>
      <c r="I48" s="24">
        <v>1</v>
      </c>
      <c r="J48" s="62">
        <f>(I48*K5)*H48</f>
        <v>2</v>
      </c>
      <c r="K48" s="24">
        <v>0</v>
      </c>
      <c r="L48" s="185" t="s">
        <v>128</v>
      </c>
      <c r="M48" s="266"/>
      <c r="N48" s="266"/>
      <c r="O48" s="266"/>
      <c r="P48" s="266"/>
      <c r="Q48" s="192"/>
    </row>
    <row r="49" spans="2:18" s="2" customFormat="1" ht="12" customHeight="1" thickBot="1" x14ac:dyDescent="0.35">
      <c r="B49" s="6">
        <v>5.5</v>
      </c>
      <c r="C49" s="140" t="s">
        <v>40</v>
      </c>
      <c r="D49" s="141"/>
      <c r="E49" s="141"/>
      <c r="F49" s="141"/>
      <c r="G49" s="142"/>
      <c r="H49" s="49">
        <v>0</v>
      </c>
      <c r="I49" s="24">
        <v>1</v>
      </c>
      <c r="J49" s="24">
        <f>(I49*K5)*H49</f>
        <v>0</v>
      </c>
      <c r="K49" s="24">
        <v>0</v>
      </c>
      <c r="L49" s="143"/>
      <c r="M49" s="144"/>
      <c r="N49" s="144"/>
      <c r="O49" s="144"/>
      <c r="P49" s="144"/>
      <c r="Q49" s="145"/>
      <c r="R49" s="77"/>
    </row>
    <row r="50" spans="2:18" s="2" customFormat="1" ht="21.6" customHeight="1" thickTop="1" thickBot="1" x14ac:dyDescent="0.4">
      <c r="B50" s="129" t="s">
        <v>24</v>
      </c>
      <c r="C50" s="129"/>
      <c r="D50" s="129"/>
      <c r="E50" s="129"/>
      <c r="F50" s="129"/>
      <c r="G50" s="129"/>
      <c r="H50" s="129"/>
      <c r="I50" s="129"/>
      <c r="J50" s="63">
        <f>SUM(J45:J49)</f>
        <v>15.700000000000001</v>
      </c>
      <c r="K50" s="63">
        <f>J50+(J50*0.15)</f>
        <v>18.055</v>
      </c>
      <c r="L50" s="110" t="s">
        <v>41</v>
      </c>
      <c r="M50" s="111"/>
      <c r="N50" s="111"/>
      <c r="O50" s="111"/>
      <c r="P50" s="111"/>
      <c r="Q50" s="112"/>
      <c r="R50"/>
    </row>
    <row r="51" spans="2:18" ht="13.5" thickTop="1" thickBot="1" x14ac:dyDescent="0.4">
      <c r="I51" s="3"/>
    </row>
    <row r="52" spans="2:18" ht="16.5" thickTop="1" thickBot="1" x14ac:dyDescent="0.65">
      <c r="B52" s="90">
        <v>6</v>
      </c>
      <c r="C52" s="37" t="s">
        <v>66</v>
      </c>
      <c r="D52" s="64"/>
      <c r="E52" s="64"/>
      <c r="F52" s="64"/>
      <c r="G52" s="65"/>
      <c r="H52" s="65"/>
      <c r="I52" s="66"/>
      <c r="J52" s="65"/>
      <c r="K52" s="65"/>
      <c r="L52" s="65"/>
      <c r="M52" s="65"/>
      <c r="N52" s="65"/>
      <c r="O52" s="65"/>
      <c r="P52" s="65"/>
      <c r="Q52" s="67"/>
      <c r="R52" s="2"/>
    </row>
    <row r="53" spans="2:18" s="2" customFormat="1" ht="12" customHeight="1" thickTop="1" x14ac:dyDescent="0.3">
      <c r="B53" s="12">
        <v>6.1</v>
      </c>
      <c r="C53" s="130" t="s">
        <v>67</v>
      </c>
      <c r="D53" s="131"/>
      <c r="E53" s="131"/>
      <c r="F53" s="131"/>
      <c r="G53" s="132"/>
      <c r="H53" s="16">
        <v>1</v>
      </c>
      <c r="I53" s="17">
        <v>0.8</v>
      </c>
      <c r="J53" s="17">
        <f>(I53*Q5)*H53</f>
        <v>3.2</v>
      </c>
      <c r="K53" s="17">
        <v>0</v>
      </c>
      <c r="L53" s="130" t="s">
        <v>101</v>
      </c>
      <c r="M53" s="131"/>
      <c r="N53" s="131"/>
      <c r="O53" s="131"/>
      <c r="P53" s="131"/>
      <c r="Q53" s="133"/>
    </row>
    <row r="54" spans="2:18" s="2" customFormat="1" ht="12" customHeight="1" x14ac:dyDescent="0.3">
      <c r="B54" s="13">
        <v>6.2</v>
      </c>
      <c r="C54" s="121" t="s">
        <v>69</v>
      </c>
      <c r="D54" s="122"/>
      <c r="E54" s="122"/>
      <c r="F54" s="122"/>
      <c r="G54" s="123"/>
      <c r="H54" s="18">
        <v>1</v>
      </c>
      <c r="I54" s="20">
        <v>0.2</v>
      </c>
      <c r="J54" s="20">
        <f>(I54*Q5)*H54</f>
        <v>0.8</v>
      </c>
      <c r="K54" s="20">
        <v>0</v>
      </c>
      <c r="L54" s="121" t="s">
        <v>80</v>
      </c>
      <c r="M54" s="122"/>
      <c r="N54" s="122"/>
      <c r="O54" s="122"/>
      <c r="P54" s="122"/>
      <c r="Q54" s="124"/>
    </row>
    <row r="55" spans="2:18" s="2" customFormat="1" ht="12" customHeight="1" x14ac:dyDescent="0.3">
      <c r="B55" s="13">
        <v>6.3</v>
      </c>
      <c r="C55" s="121" t="s">
        <v>71</v>
      </c>
      <c r="D55" s="122"/>
      <c r="E55" s="122"/>
      <c r="F55" s="122"/>
      <c r="G55" s="123"/>
      <c r="H55" s="18">
        <v>1</v>
      </c>
      <c r="I55" s="20">
        <v>0.3</v>
      </c>
      <c r="J55" s="20">
        <f>(I55*Q5)*H55</f>
        <v>1.2</v>
      </c>
      <c r="K55" s="20">
        <v>0</v>
      </c>
      <c r="L55" s="121" t="s">
        <v>72</v>
      </c>
      <c r="M55" s="122"/>
      <c r="N55" s="122"/>
      <c r="O55" s="122"/>
      <c r="P55" s="122"/>
      <c r="Q55" s="124"/>
    </row>
    <row r="56" spans="2:18" s="2" customFormat="1" ht="12" customHeight="1" x14ac:dyDescent="0.3">
      <c r="B56" s="13">
        <v>6.4</v>
      </c>
      <c r="C56" s="121" t="s">
        <v>73</v>
      </c>
      <c r="D56" s="122"/>
      <c r="E56" s="122"/>
      <c r="F56" s="122"/>
      <c r="G56" s="123"/>
      <c r="H56" s="18">
        <v>1</v>
      </c>
      <c r="I56" s="20">
        <v>0.4</v>
      </c>
      <c r="J56" s="20">
        <f>(I56*Q5)*H56</f>
        <v>1.6</v>
      </c>
      <c r="K56" s="20">
        <v>0</v>
      </c>
      <c r="L56" s="121" t="s">
        <v>74</v>
      </c>
      <c r="M56" s="122"/>
      <c r="N56" s="122"/>
      <c r="O56" s="122"/>
      <c r="P56" s="122"/>
      <c r="Q56" s="124"/>
    </row>
    <row r="57" spans="2:18" s="2" customFormat="1" ht="12" customHeight="1" x14ac:dyDescent="0.3">
      <c r="B57" s="13">
        <v>6.5</v>
      </c>
      <c r="C57" s="121" t="s">
        <v>75</v>
      </c>
      <c r="D57" s="122"/>
      <c r="E57" s="122"/>
      <c r="F57" s="122"/>
      <c r="G57" s="123"/>
      <c r="H57" s="18">
        <v>1</v>
      </c>
      <c r="I57" s="20">
        <v>1.4</v>
      </c>
      <c r="J57" s="20">
        <f>(I57*Q5)*H57</f>
        <v>5.6</v>
      </c>
      <c r="K57" s="20">
        <v>0</v>
      </c>
      <c r="L57" s="121" t="s">
        <v>102</v>
      </c>
      <c r="M57" s="122"/>
      <c r="N57" s="122"/>
      <c r="O57" s="122"/>
      <c r="P57" s="122"/>
      <c r="Q57" s="124"/>
    </row>
    <row r="58" spans="2:18" s="2" customFormat="1" ht="12" customHeight="1" x14ac:dyDescent="0.3">
      <c r="B58" s="13">
        <v>6.6</v>
      </c>
      <c r="C58" s="121" t="s">
        <v>77</v>
      </c>
      <c r="D58" s="122"/>
      <c r="E58" s="122"/>
      <c r="F58" s="122"/>
      <c r="G58" s="123"/>
      <c r="H58" s="18">
        <v>1</v>
      </c>
      <c r="I58" s="20">
        <v>1.3</v>
      </c>
      <c r="J58" s="20">
        <f>(I58*Q5)*H58</f>
        <v>5.2</v>
      </c>
      <c r="K58" s="20">
        <v>0</v>
      </c>
      <c r="L58" s="121" t="s">
        <v>103</v>
      </c>
      <c r="M58" s="122"/>
      <c r="N58" s="122"/>
      <c r="O58" s="122"/>
      <c r="P58" s="122"/>
      <c r="Q58" s="124"/>
    </row>
    <row r="59" spans="2:18" s="2" customFormat="1" ht="12" customHeight="1" x14ac:dyDescent="0.3">
      <c r="B59" s="13">
        <v>6.7</v>
      </c>
      <c r="C59" s="121" t="s">
        <v>79</v>
      </c>
      <c r="D59" s="122"/>
      <c r="E59" s="122"/>
      <c r="F59" s="122"/>
      <c r="G59" s="123"/>
      <c r="H59" s="19">
        <v>1</v>
      </c>
      <c r="I59" s="20">
        <v>0.1</v>
      </c>
      <c r="J59" s="20">
        <f>(I59*Q5)*H59</f>
        <v>0.4</v>
      </c>
      <c r="K59" s="20">
        <v>0</v>
      </c>
      <c r="L59" s="121" t="s">
        <v>104</v>
      </c>
      <c r="M59" s="122"/>
      <c r="N59" s="122"/>
      <c r="O59" s="122"/>
      <c r="P59" s="122"/>
      <c r="Q59" s="124"/>
    </row>
    <row r="60" spans="2:18" s="2" customFormat="1" ht="12" customHeight="1" x14ac:dyDescent="0.3">
      <c r="B60" s="6">
        <v>6.8</v>
      </c>
      <c r="C60" s="125" t="s">
        <v>81</v>
      </c>
      <c r="D60" s="126"/>
      <c r="E60" s="126"/>
      <c r="F60" s="126"/>
      <c r="G60" s="127"/>
      <c r="H60" s="23">
        <v>1</v>
      </c>
      <c r="I60" s="20">
        <v>0</v>
      </c>
      <c r="J60" s="22">
        <f>(I60*Q5)*H60</f>
        <v>0</v>
      </c>
      <c r="K60" s="24">
        <v>0</v>
      </c>
      <c r="L60" s="261"/>
      <c r="M60" s="262"/>
      <c r="N60" s="262"/>
      <c r="O60" s="262"/>
      <c r="P60" s="262"/>
      <c r="Q60" s="263"/>
    </row>
    <row r="61" spans="2:18" s="2" customFormat="1" ht="12" customHeight="1" thickBot="1" x14ac:dyDescent="0.35">
      <c r="B61" s="50">
        <v>6.9</v>
      </c>
      <c r="C61" s="101" t="s">
        <v>40</v>
      </c>
      <c r="D61" s="102"/>
      <c r="E61" s="102"/>
      <c r="F61" s="102"/>
      <c r="G61" s="103"/>
      <c r="H61" s="51">
        <v>1</v>
      </c>
      <c r="I61" s="59">
        <v>0</v>
      </c>
      <c r="J61" s="22">
        <f>(I61*Q6)*H61</f>
        <v>0</v>
      </c>
      <c r="K61" s="45">
        <v>0</v>
      </c>
      <c r="L61" s="104"/>
      <c r="M61" s="105"/>
      <c r="N61" s="105"/>
      <c r="O61" s="105"/>
      <c r="P61" s="105"/>
      <c r="Q61" s="106"/>
      <c r="R61" s="77"/>
    </row>
    <row r="62" spans="2:18" s="2" customFormat="1" ht="21.95" customHeight="1" thickTop="1" thickBot="1" x14ac:dyDescent="0.35">
      <c r="B62" s="107" t="s">
        <v>24</v>
      </c>
      <c r="C62" s="108"/>
      <c r="D62" s="108"/>
      <c r="E62" s="108"/>
      <c r="F62" s="108"/>
      <c r="G62" s="108"/>
      <c r="H62" s="108"/>
      <c r="I62" s="109"/>
      <c r="J62" s="57">
        <f>SUM(J53:J59)</f>
        <v>18</v>
      </c>
      <c r="K62" s="68">
        <f>J62+(J62*0.15)</f>
        <v>20.7</v>
      </c>
      <c r="L62" s="110" t="s">
        <v>41</v>
      </c>
      <c r="M62" s="111"/>
      <c r="N62" s="111"/>
      <c r="O62" s="111"/>
      <c r="P62" s="111"/>
      <c r="Q62" s="112"/>
      <c r="R62" s="77"/>
    </row>
    <row r="63" spans="2:18" s="2" customFormat="1" ht="13.5" thickTop="1" thickBot="1" x14ac:dyDescent="0.4">
      <c r="B63" s="89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/>
    </row>
    <row r="64" spans="2:18" ht="14.45" customHeight="1" thickTop="1" thickBot="1" x14ac:dyDescent="0.4">
      <c r="B64" s="113" t="s">
        <v>83</v>
      </c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5"/>
    </row>
    <row r="65" spans="2:17" ht="27" customHeight="1" thickTop="1" thickBot="1" x14ac:dyDescent="0.4">
      <c r="B65" s="116" t="s">
        <v>84</v>
      </c>
      <c r="C65" s="117"/>
      <c r="D65" s="117"/>
      <c r="E65" s="117"/>
      <c r="F65" s="117"/>
      <c r="G65" s="117"/>
      <c r="H65" s="117"/>
      <c r="I65" s="117"/>
      <c r="J65" s="69">
        <f>(J62+J50+J41+J34+J25+J14)</f>
        <v>141.79759999999999</v>
      </c>
      <c r="K65" s="70">
        <f>(K62+K50+K41+K34+K25+K14)</f>
        <v>163.06724</v>
      </c>
      <c r="L65" s="118" t="s">
        <v>41</v>
      </c>
      <c r="M65" s="119"/>
      <c r="N65" s="119"/>
      <c r="O65" s="119"/>
      <c r="P65" s="119"/>
      <c r="Q65" s="120"/>
    </row>
    <row r="66" spans="2:17" ht="13.15" thickTop="1" x14ac:dyDescent="0.35">
      <c r="B66" s="89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</row>
    <row r="67" spans="2:17" ht="27.6" customHeight="1" x14ac:dyDescent="0.35">
      <c r="B67" s="99" t="s">
        <v>85</v>
      </c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</row>
    <row r="68" spans="2:17" ht="15" customHeight="1" x14ac:dyDescent="0.35">
      <c r="B68" s="100" t="s">
        <v>117</v>
      </c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</row>
    <row r="69" spans="2:17" ht="26.45" customHeight="1" x14ac:dyDescent="0.35">
      <c r="B69" s="99" t="s">
        <v>118</v>
      </c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</row>
    <row r="70" spans="2:17" ht="27" customHeight="1" x14ac:dyDescent="0.35">
      <c r="B70" s="99" t="s">
        <v>122</v>
      </c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</row>
    <row r="111" spans="3:3" x14ac:dyDescent="0.35">
      <c r="C111" s="1"/>
    </row>
    <row r="128" spans="3:3" x14ac:dyDescent="0.35">
      <c r="C128" s="1"/>
    </row>
  </sheetData>
  <mergeCells count="117">
    <mergeCell ref="B70:Q70"/>
    <mergeCell ref="B5:C5"/>
    <mergeCell ref="D5:E5"/>
    <mergeCell ref="F5:H5"/>
    <mergeCell ref="I5:J5"/>
    <mergeCell ref="K5:L5"/>
    <mergeCell ref="M5:P5"/>
    <mergeCell ref="B1:Q1"/>
    <mergeCell ref="B2:Q2"/>
    <mergeCell ref="B4:C4"/>
    <mergeCell ref="D4:E4"/>
    <mergeCell ref="F4:H4"/>
    <mergeCell ref="I4:J4"/>
    <mergeCell ref="K4:L4"/>
    <mergeCell ref="M4:P4"/>
    <mergeCell ref="L9:Q9"/>
    <mergeCell ref="C10:Q10"/>
    <mergeCell ref="C11:Q11"/>
    <mergeCell ref="C12:G12"/>
    <mergeCell ref="L12:Q12"/>
    <mergeCell ref="C13:G13"/>
    <mergeCell ref="L13:Q13"/>
    <mergeCell ref="B7:B8"/>
    <mergeCell ref="C7:G8"/>
    <mergeCell ref="H7:H8"/>
    <mergeCell ref="I7:J7"/>
    <mergeCell ref="K7:K8"/>
    <mergeCell ref="L7:Q8"/>
    <mergeCell ref="C18:G18"/>
    <mergeCell ref="L18:Q18"/>
    <mergeCell ref="C19:G19"/>
    <mergeCell ref="L19:Q19"/>
    <mergeCell ref="B14:I14"/>
    <mergeCell ref="L14:Q14"/>
    <mergeCell ref="C15:D15"/>
    <mergeCell ref="C16:Q16"/>
    <mergeCell ref="C17:G17"/>
    <mergeCell ref="L17:Q17"/>
    <mergeCell ref="C28:G28"/>
    <mergeCell ref="L28:Q28"/>
    <mergeCell ref="C29:G29"/>
    <mergeCell ref="L29:Q29"/>
    <mergeCell ref="C30:G30"/>
    <mergeCell ref="L30:Q30"/>
    <mergeCell ref="B25:I25"/>
    <mergeCell ref="L25:Q25"/>
    <mergeCell ref="C26:D26"/>
    <mergeCell ref="C27:Q27"/>
    <mergeCell ref="C24:G24"/>
    <mergeCell ref="L24:Q24"/>
    <mergeCell ref="C21:G21"/>
    <mergeCell ref="L21:Q21"/>
    <mergeCell ref="C22:G22"/>
    <mergeCell ref="L22:Q22"/>
    <mergeCell ref="C23:G23"/>
    <mergeCell ref="L23:Q23"/>
    <mergeCell ref="C20:G20"/>
    <mergeCell ref="L20:Q20"/>
    <mergeCell ref="B34:I34"/>
    <mergeCell ref="L34:Q34"/>
    <mergeCell ref="C36:Q36"/>
    <mergeCell ref="C37:G37"/>
    <mergeCell ref="L37:Q37"/>
    <mergeCell ref="C38:G38"/>
    <mergeCell ref="L38:Q38"/>
    <mergeCell ref="C31:G31"/>
    <mergeCell ref="L31:Q31"/>
    <mergeCell ref="C32:G32"/>
    <mergeCell ref="L32:Q32"/>
    <mergeCell ref="C33:G33"/>
    <mergeCell ref="L33:Q33"/>
    <mergeCell ref="C43:Q43"/>
    <mergeCell ref="C44:Q44"/>
    <mergeCell ref="C45:G45"/>
    <mergeCell ref="L45:Q45"/>
    <mergeCell ref="C46:G46"/>
    <mergeCell ref="L46:Q46"/>
    <mergeCell ref="C39:G39"/>
    <mergeCell ref="L39:Q39"/>
    <mergeCell ref="C40:G40"/>
    <mergeCell ref="L40:Q40"/>
    <mergeCell ref="B41:I41"/>
    <mergeCell ref="L41:Q41"/>
    <mergeCell ref="B50:I50"/>
    <mergeCell ref="L50:Q50"/>
    <mergeCell ref="C53:G53"/>
    <mergeCell ref="L53:Q53"/>
    <mergeCell ref="C54:G54"/>
    <mergeCell ref="L54:Q54"/>
    <mergeCell ref="C47:G47"/>
    <mergeCell ref="L47:Q47"/>
    <mergeCell ref="C48:G48"/>
    <mergeCell ref="L48:Q48"/>
    <mergeCell ref="C49:G49"/>
    <mergeCell ref="L49:Q49"/>
    <mergeCell ref="C58:G58"/>
    <mergeCell ref="L58:Q58"/>
    <mergeCell ref="C59:G59"/>
    <mergeCell ref="L59:Q59"/>
    <mergeCell ref="C60:G60"/>
    <mergeCell ref="L60:Q60"/>
    <mergeCell ref="C55:G55"/>
    <mergeCell ref="L55:Q55"/>
    <mergeCell ref="C56:G56"/>
    <mergeCell ref="L56:Q56"/>
    <mergeCell ref="C57:G57"/>
    <mergeCell ref="L57:Q57"/>
    <mergeCell ref="B67:Q67"/>
    <mergeCell ref="B68:Q68"/>
    <mergeCell ref="B69:Q69"/>
    <mergeCell ref="C61:G61"/>
    <mergeCell ref="L61:Q61"/>
    <mergeCell ref="B62:I62"/>
    <mergeCell ref="L62:Q62"/>
    <mergeCell ref="B64:Q64"/>
    <mergeCell ref="B65:I65"/>
    <mergeCell ref="L65:Q65"/>
  </mergeCells>
  <printOptions horizontalCentered="1"/>
  <pageMargins left="0.25" right="0.25" top="0.75" bottom="0.75" header="0.3" footer="0.3"/>
  <pageSetup paperSize="40" scale="98" fitToHeight="0" orientation="portrait" r:id="rId1"/>
  <headerFooter>
    <oddHeader>&amp;L&amp;8&amp;F/&amp;A&amp;R&amp;14Annex ...&amp;10Page &amp;P/&amp;N</oddHeader>
  </headerFooter>
  <rowBreaks count="1" manualBreakCount="1">
    <brk id="41" min="1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F1C2A-9611-4733-9E8A-801973DAF2DD}">
  <sheetPr>
    <tabColor rgb="FF92D050"/>
    <pageSetUpPr fitToPage="1"/>
  </sheetPr>
  <dimension ref="B1:U129"/>
  <sheetViews>
    <sheetView zoomScaleNormal="100" zoomScaleSheetLayoutView="93" zoomScalePageLayoutView="85" workbookViewId="0"/>
  </sheetViews>
  <sheetFormatPr defaultColWidth="8.3984375" defaultRowHeight="12.75" x14ac:dyDescent="0.35"/>
  <cols>
    <col min="2" max="2" width="4" style="4" customWidth="1"/>
    <col min="3" max="3" width="11.3984375" customWidth="1"/>
    <col min="4" max="4" width="7" customWidth="1"/>
    <col min="5" max="5" width="7.86328125" customWidth="1"/>
    <col min="6" max="6" width="3.86328125" customWidth="1"/>
    <col min="7" max="7" width="0.86328125" customWidth="1"/>
    <col min="8" max="8" width="7.86328125" bestFit="1" customWidth="1"/>
    <col min="9" max="9" width="6.59765625" customWidth="1"/>
    <col min="10" max="10" width="9.59765625" bestFit="1" customWidth="1"/>
    <col min="11" max="11" width="9.86328125" customWidth="1"/>
    <col min="12" max="12" width="8.59765625" customWidth="1"/>
    <col min="13" max="16" width="3.86328125" customWidth="1"/>
    <col min="17" max="17" width="16.1328125" customWidth="1"/>
  </cols>
  <sheetData>
    <row r="1" spans="2:21" ht="22.5" customHeight="1" thickTop="1" thickBot="1" x14ac:dyDescent="0.85">
      <c r="B1" s="232" t="s">
        <v>0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4"/>
    </row>
    <row r="2" spans="2:21" ht="15" customHeight="1" thickTop="1" x14ac:dyDescent="0.4">
      <c r="B2" s="235" t="s">
        <v>1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</row>
    <row r="3" spans="2:21" ht="15" customHeight="1" thickBot="1" x14ac:dyDescent="0.45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2:21" ht="24" customHeight="1" thickTop="1" thickBot="1" x14ac:dyDescent="0.4">
      <c r="B4" s="236" t="s">
        <v>2</v>
      </c>
      <c r="C4" s="237"/>
      <c r="D4" s="236" t="s">
        <v>3</v>
      </c>
      <c r="E4" s="237"/>
      <c r="F4" s="236" t="s">
        <v>4</v>
      </c>
      <c r="G4" s="238"/>
      <c r="H4" s="237"/>
      <c r="I4" s="239" t="s">
        <v>5</v>
      </c>
      <c r="J4" s="240"/>
      <c r="K4" s="241" t="s">
        <v>6</v>
      </c>
      <c r="L4" s="242"/>
      <c r="M4" s="243" t="s">
        <v>7</v>
      </c>
      <c r="N4" s="244"/>
      <c r="O4" s="244"/>
      <c r="P4" s="245"/>
      <c r="Q4" s="97" t="s">
        <v>8</v>
      </c>
    </row>
    <row r="5" spans="2:21" ht="13.5" thickTop="1" thickBot="1" x14ac:dyDescent="0.4">
      <c r="B5" s="258">
        <v>0</v>
      </c>
      <c r="C5" s="259"/>
      <c r="D5" s="258">
        <v>30</v>
      </c>
      <c r="E5" s="259"/>
      <c r="F5" s="258">
        <v>4</v>
      </c>
      <c r="G5" s="260"/>
      <c r="H5" s="259"/>
      <c r="I5" s="258">
        <v>2</v>
      </c>
      <c r="J5" s="259"/>
      <c r="K5" s="258">
        <f>ROUND((Q5*0.5),0)</f>
        <v>18</v>
      </c>
      <c r="L5" s="259"/>
      <c r="M5" s="258">
        <f>SUM((B5*1)+(D5*2)+(F5*2)+(I5*2))</f>
        <v>72</v>
      </c>
      <c r="N5" s="260"/>
      <c r="O5" s="260"/>
      <c r="P5" s="259"/>
      <c r="Q5" s="98">
        <f>B5+D5+F5+I5</f>
        <v>36</v>
      </c>
      <c r="S5" s="95"/>
      <c r="T5" s="95"/>
    </row>
    <row r="6" spans="2:21" ht="12.6" customHeight="1" thickTop="1" thickBot="1" x14ac:dyDescent="0.4"/>
    <row r="7" spans="2:21" ht="13.7" customHeight="1" thickTop="1" thickBot="1" x14ac:dyDescent="0.4">
      <c r="B7" s="246" t="s">
        <v>10</v>
      </c>
      <c r="C7" s="247" t="s">
        <v>11</v>
      </c>
      <c r="D7" s="248"/>
      <c r="E7" s="248"/>
      <c r="F7" s="248"/>
      <c r="G7" s="249"/>
      <c r="H7" s="253" t="s">
        <v>12</v>
      </c>
      <c r="I7" s="255" t="s">
        <v>13</v>
      </c>
      <c r="J7" s="255"/>
      <c r="K7" s="256" t="s">
        <v>14</v>
      </c>
      <c r="L7" s="257" t="s">
        <v>15</v>
      </c>
      <c r="M7" s="257"/>
      <c r="N7" s="257"/>
      <c r="O7" s="257"/>
      <c r="P7" s="257"/>
      <c r="Q7" s="257"/>
      <c r="S7" s="95"/>
      <c r="T7" s="95"/>
      <c r="U7" s="96"/>
    </row>
    <row r="8" spans="2:21" ht="13.5" thickTop="1" thickBot="1" x14ac:dyDescent="0.4">
      <c r="B8" s="246"/>
      <c r="C8" s="250"/>
      <c r="D8" s="251"/>
      <c r="E8" s="251"/>
      <c r="F8" s="251"/>
      <c r="G8" s="252"/>
      <c r="H8" s="254"/>
      <c r="I8" s="14" t="s">
        <v>9</v>
      </c>
      <c r="J8" s="14" t="s">
        <v>16</v>
      </c>
      <c r="K8" s="256"/>
      <c r="L8" s="257"/>
      <c r="M8" s="257"/>
      <c r="N8" s="257"/>
      <c r="O8" s="257"/>
      <c r="P8" s="257"/>
      <c r="Q8" s="257"/>
      <c r="S8" s="95"/>
      <c r="T8" s="95"/>
    </row>
    <row r="9" spans="2:21" ht="13.5" thickTop="1" thickBot="1" x14ac:dyDescent="0.4">
      <c r="F9" s="46"/>
      <c r="G9" s="46"/>
      <c r="H9" s="46"/>
      <c r="J9" s="3"/>
      <c r="K9" s="3"/>
      <c r="L9" s="218"/>
      <c r="M9" s="218"/>
      <c r="N9" s="218"/>
      <c r="O9" s="218"/>
      <c r="P9" s="218"/>
      <c r="Q9" s="219"/>
    </row>
    <row r="10" spans="2:21" ht="16.5" thickTop="1" thickBot="1" x14ac:dyDescent="0.65">
      <c r="B10" s="85" t="s">
        <v>17</v>
      </c>
      <c r="C10" s="146" t="s">
        <v>18</v>
      </c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8"/>
    </row>
    <row r="11" spans="2:21" ht="16.5" thickTop="1" thickBot="1" x14ac:dyDescent="0.65">
      <c r="B11" s="86">
        <v>1</v>
      </c>
      <c r="C11" s="220" t="s">
        <v>19</v>
      </c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2"/>
    </row>
    <row r="12" spans="2:21" s="2" customFormat="1" ht="12" customHeight="1" thickTop="1" x14ac:dyDescent="0.3">
      <c r="B12" s="10">
        <v>1.1000000000000001</v>
      </c>
      <c r="C12" s="223" t="s">
        <v>20</v>
      </c>
      <c r="D12" s="224"/>
      <c r="E12" s="224"/>
      <c r="F12" s="224"/>
      <c r="G12" s="225"/>
      <c r="H12" s="48">
        <v>1</v>
      </c>
      <c r="I12" s="20">
        <v>1</v>
      </c>
      <c r="J12" s="20">
        <f>(I12*Q5)*H12</f>
        <v>36</v>
      </c>
      <c r="K12" s="20">
        <v>0</v>
      </c>
      <c r="L12" s="226" t="s">
        <v>21</v>
      </c>
      <c r="M12" s="227"/>
      <c r="N12" s="227"/>
      <c r="O12" s="227"/>
      <c r="P12" s="227"/>
      <c r="Q12" s="228"/>
    </row>
    <row r="13" spans="2:21" s="2" customFormat="1" ht="12" customHeight="1" thickBot="1" x14ac:dyDescent="0.35">
      <c r="B13" s="21">
        <v>1.2</v>
      </c>
      <c r="C13" s="229" t="s">
        <v>22</v>
      </c>
      <c r="D13" s="230"/>
      <c r="E13" s="230"/>
      <c r="F13" s="230"/>
      <c r="G13" s="231"/>
      <c r="H13" s="54">
        <v>1</v>
      </c>
      <c r="I13" s="24">
        <v>0.2</v>
      </c>
      <c r="J13" s="20">
        <f>(I13*Q5)*H13</f>
        <v>7.2</v>
      </c>
      <c r="K13" s="20">
        <v>0</v>
      </c>
      <c r="L13" s="226" t="s">
        <v>23</v>
      </c>
      <c r="M13" s="227"/>
      <c r="N13" s="227"/>
      <c r="O13" s="227"/>
      <c r="P13" s="227"/>
      <c r="Q13" s="228"/>
    </row>
    <row r="14" spans="2:21" s="2" customFormat="1" ht="16.5" thickTop="1" thickBot="1" x14ac:dyDescent="0.35">
      <c r="B14" s="165" t="s">
        <v>24</v>
      </c>
      <c r="C14" s="166"/>
      <c r="D14" s="166"/>
      <c r="E14" s="166"/>
      <c r="F14" s="166"/>
      <c r="G14" s="166"/>
      <c r="H14" s="166"/>
      <c r="I14" s="167"/>
      <c r="J14" s="26">
        <f>SUM(J12:J13)</f>
        <v>43.2</v>
      </c>
      <c r="K14" s="27">
        <f>J14+(J14*0.15)</f>
        <v>49.680000000000007</v>
      </c>
      <c r="L14" s="211"/>
      <c r="M14" s="211"/>
      <c r="N14" s="211"/>
      <c r="O14" s="211"/>
      <c r="P14" s="211"/>
      <c r="Q14" s="211"/>
      <c r="R14" s="77"/>
    </row>
    <row r="15" spans="2:21" s="2" customFormat="1" ht="10.9" thickTop="1" thickBot="1" x14ac:dyDescent="0.35">
      <c r="B15" s="9"/>
      <c r="C15" s="201"/>
      <c r="D15" s="201"/>
      <c r="E15" s="32"/>
      <c r="F15" s="32"/>
      <c r="J15" s="8"/>
      <c r="K15" s="8"/>
    </row>
    <row r="16" spans="2:21" ht="16.5" thickTop="1" thickBot="1" x14ac:dyDescent="0.65">
      <c r="B16" s="87">
        <v>2</v>
      </c>
      <c r="C16" s="212" t="s">
        <v>25</v>
      </c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4"/>
    </row>
    <row r="17" spans="2:18" s="2" customFormat="1" ht="12" customHeight="1" thickTop="1" x14ac:dyDescent="0.3">
      <c r="B17" s="10">
        <v>2.1</v>
      </c>
      <c r="C17" s="215" t="s">
        <v>26</v>
      </c>
      <c r="D17" s="216"/>
      <c r="E17" s="216"/>
      <c r="F17" s="216"/>
      <c r="G17" s="217"/>
      <c r="H17" s="40">
        <v>1</v>
      </c>
      <c r="I17" s="41">
        <v>0.8</v>
      </c>
      <c r="J17" s="41">
        <f>(I17*Q5)*H17</f>
        <v>28.8</v>
      </c>
      <c r="K17" s="41">
        <v>0</v>
      </c>
      <c r="L17" s="125" t="s">
        <v>27</v>
      </c>
      <c r="M17" s="126"/>
      <c r="N17" s="126"/>
      <c r="O17" s="126"/>
      <c r="P17" s="126"/>
      <c r="Q17" s="128"/>
    </row>
    <row r="18" spans="2:18" s="2" customFormat="1" ht="33.6" customHeight="1" x14ac:dyDescent="0.3">
      <c r="B18" s="39">
        <v>2.2000000000000002</v>
      </c>
      <c r="C18" s="180" t="s">
        <v>28</v>
      </c>
      <c r="D18" s="181"/>
      <c r="E18" s="181"/>
      <c r="F18" s="181"/>
      <c r="G18" s="182"/>
      <c r="H18" s="19">
        <v>1</v>
      </c>
      <c r="I18" s="20">
        <v>2</v>
      </c>
      <c r="J18" s="20">
        <f>(I18*(M5*0.5))*H18</f>
        <v>72</v>
      </c>
      <c r="K18" s="20">
        <v>0</v>
      </c>
      <c r="L18" s="185" t="s">
        <v>29</v>
      </c>
      <c r="M18" s="185"/>
      <c r="N18" s="185"/>
      <c r="O18" s="185"/>
      <c r="P18" s="185"/>
      <c r="Q18" s="184"/>
    </row>
    <row r="19" spans="2:18" s="2" customFormat="1" ht="12" customHeight="1" x14ac:dyDescent="0.3">
      <c r="B19" s="38">
        <v>2.2999999999999998</v>
      </c>
      <c r="C19" s="208" t="s">
        <v>30</v>
      </c>
      <c r="D19" s="209"/>
      <c r="E19" s="209"/>
      <c r="F19" s="209"/>
      <c r="G19" s="210"/>
      <c r="H19" s="19">
        <v>1</v>
      </c>
      <c r="I19" s="20">
        <v>1.1000000000000001</v>
      </c>
      <c r="J19" s="20">
        <f>(I19*Q5)*H19</f>
        <v>39.6</v>
      </c>
      <c r="K19" s="20">
        <v>0</v>
      </c>
      <c r="L19" s="206" t="s">
        <v>31</v>
      </c>
      <c r="M19" s="206"/>
      <c r="N19" s="206"/>
      <c r="O19" s="206"/>
      <c r="P19" s="206"/>
      <c r="Q19" s="207"/>
    </row>
    <row r="20" spans="2:18" s="2" customFormat="1" ht="12" customHeight="1" x14ac:dyDescent="0.3">
      <c r="B20" s="39">
        <v>2.4</v>
      </c>
      <c r="C20" s="203" t="s">
        <v>32</v>
      </c>
      <c r="D20" s="204"/>
      <c r="E20" s="204"/>
      <c r="F20" s="204"/>
      <c r="G20" s="205"/>
      <c r="H20" s="19">
        <v>1</v>
      </c>
      <c r="I20" s="20">
        <v>0.5</v>
      </c>
      <c r="J20" s="20">
        <f>(I20*Q5)*H20</f>
        <v>18</v>
      </c>
      <c r="K20" s="20">
        <v>0</v>
      </c>
      <c r="L20" s="206" t="s">
        <v>33</v>
      </c>
      <c r="M20" s="206"/>
      <c r="N20" s="206"/>
      <c r="O20" s="206"/>
      <c r="P20" s="206"/>
      <c r="Q20" s="207"/>
    </row>
    <row r="21" spans="2:18" s="2" customFormat="1" ht="12" customHeight="1" x14ac:dyDescent="0.3">
      <c r="B21" s="38">
        <v>2.5</v>
      </c>
      <c r="C21" s="203" t="s">
        <v>34</v>
      </c>
      <c r="D21" s="204"/>
      <c r="E21" s="204"/>
      <c r="F21" s="204"/>
      <c r="G21" s="205"/>
      <c r="H21" s="19">
        <v>1</v>
      </c>
      <c r="I21" s="20">
        <v>1.5</v>
      </c>
      <c r="J21" s="20">
        <f>(I21*Q5)*H21</f>
        <v>54</v>
      </c>
      <c r="K21" s="20">
        <v>0</v>
      </c>
      <c r="L21" s="206" t="s">
        <v>35</v>
      </c>
      <c r="M21" s="206"/>
      <c r="N21" s="206"/>
      <c r="O21" s="206"/>
      <c r="P21" s="206"/>
      <c r="Q21" s="207"/>
    </row>
    <row r="22" spans="2:18" s="2" customFormat="1" ht="12" customHeight="1" x14ac:dyDescent="0.3">
      <c r="B22" s="39">
        <v>2.6</v>
      </c>
      <c r="C22" s="203" t="s">
        <v>36</v>
      </c>
      <c r="D22" s="204"/>
      <c r="E22" s="204"/>
      <c r="F22" s="204"/>
      <c r="G22" s="205"/>
      <c r="H22" s="19">
        <v>1</v>
      </c>
      <c r="I22" s="20">
        <v>1.9</v>
      </c>
      <c r="J22" s="20">
        <f>(I22*Q5)*H22</f>
        <v>68.399999999999991</v>
      </c>
      <c r="K22" s="20">
        <v>0</v>
      </c>
      <c r="L22" s="206" t="s">
        <v>37</v>
      </c>
      <c r="M22" s="206"/>
      <c r="N22" s="206"/>
      <c r="O22" s="206"/>
      <c r="P22" s="206"/>
      <c r="Q22" s="207"/>
    </row>
    <row r="23" spans="2:18" s="2" customFormat="1" ht="32.450000000000003" customHeight="1" x14ac:dyDescent="0.35">
      <c r="B23" s="38">
        <v>2.7</v>
      </c>
      <c r="C23" s="208" t="s">
        <v>38</v>
      </c>
      <c r="D23" s="209"/>
      <c r="E23" s="209"/>
      <c r="F23" s="209"/>
      <c r="G23" s="210"/>
      <c r="H23" s="43"/>
      <c r="I23" s="43"/>
      <c r="J23" s="20">
        <f>(SUM(J17:J22))*0.21</f>
        <v>58.968000000000004</v>
      </c>
      <c r="K23" s="20">
        <v>0</v>
      </c>
      <c r="L23" s="137" t="s">
        <v>39</v>
      </c>
      <c r="M23" s="137"/>
      <c r="N23" s="137"/>
      <c r="O23" s="137"/>
      <c r="P23" s="137"/>
      <c r="Q23" s="139"/>
    </row>
    <row r="24" spans="2:18" s="2" customFormat="1" ht="12" customHeight="1" thickBot="1" x14ac:dyDescent="0.4">
      <c r="B24" s="35">
        <v>2.8</v>
      </c>
      <c r="C24" s="193" t="s">
        <v>40</v>
      </c>
      <c r="D24" s="194"/>
      <c r="E24" s="194"/>
      <c r="F24" s="194"/>
      <c r="G24" s="195"/>
      <c r="H24" s="44"/>
      <c r="I24" s="44"/>
      <c r="J24" s="45">
        <v>0</v>
      </c>
      <c r="K24" s="45">
        <f>J24*Q5</f>
        <v>0</v>
      </c>
      <c r="L24" s="196"/>
      <c r="M24" s="197"/>
      <c r="N24" s="197"/>
      <c r="O24" s="197"/>
      <c r="P24" s="197"/>
      <c r="Q24" s="198"/>
    </row>
    <row r="25" spans="2:18" s="2" customFormat="1" ht="21.95" customHeight="1" thickTop="1" thickBot="1" x14ac:dyDescent="0.35">
      <c r="B25" s="165" t="s">
        <v>24</v>
      </c>
      <c r="C25" s="199"/>
      <c r="D25" s="199"/>
      <c r="E25" s="199"/>
      <c r="F25" s="199"/>
      <c r="G25" s="199"/>
      <c r="H25" s="199"/>
      <c r="I25" s="200"/>
      <c r="J25" s="42">
        <f>SUM(J17:J24)</f>
        <v>339.76800000000003</v>
      </c>
      <c r="K25" s="42">
        <f>J25+(J25*0.15)</f>
        <v>390.73320000000001</v>
      </c>
      <c r="L25" s="110" t="s">
        <v>41</v>
      </c>
      <c r="M25" s="111"/>
      <c r="N25" s="111"/>
      <c r="O25" s="111"/>
      <c r="P25" s="111"/>
      <c r="Q25" s="112"/>
      <c r="R25" s="77"/>
    </row>
    <row r="26" spans="2:18" s="2" customFormat="1" ht="10.9" thickTop="1" thickBot="1" x14ac:dyDescent="0.35">
      <c r="B26" s="79"/>
      <c r="C26" s="201"/>
      <c r="D26" s="201"/>
      <c r="E26" s="32"/>
      <c r="F26" s="32"/>
      <c r="J26" s="8"/>
      <c r="K26" s="8"/>
      <c r="L26" s="7"/>
      <c r="M26" s="7"/>
      <c r="N26" s="7"/>
      <c r="O26" s="7"/>
      <c r="P26" s="7"/>
      <c r="Q26" s="7"/>
    </row>
    <row r="27" spans="2:18" ht="16.5" thickTop="1" thickBot="1" x14ac:dyDescent="0.65">
      <c r="B27" s="88">
        <v>3</v>
      </c>
      <c r="C27" s="202" t="s">
        <v>42</v>
      </c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</row>
    <row r="28" spans="2:18" s="2" customFormat="1" ht="24.6" customHeight="1" thickTop="1" x14ac:dyDescent="0.3">
      <c r="B28" s="10">
        <v>3.1</v>
      </c>
      <c r="C28" s="180" t="s">
        <v>43</v>
      </c>
      <c r="D28" s="181"/>
      <c r="E28" s="181"/>
      <c r="F28" s="181"/>
      <c r="G28" s="182"/>
      <c r="H28" s="40">
        <f>B5</f>
        <v>0</v>
      </c>
      <c r="I28" s="41">
        <f>22+3.7</f>
        <v>25.7</v>
      </c>
      <c r="J28" s="41">
        <f>(I28*H28)</f>
        <v>0</v>
      </c>
      <c r="K28" s="41">
        <v>0</v>
      </c>
      <c r="L28" s="190" t="s">
        <v>44</v>
      </c>
      <c r="M28" s="190"/>
      <c r="N28" s="190"/>
      <c r="O28" s="190"/>
      <c r="P28" s="190"/>
      <c r="Q28" s="191"/>
    </row>
    <row r="29" spans="2:18" s="2" customFormat="1" ht="19.5" customHeight="1" x14ac:dyDescent="0.3">
      <c r="B29" s="72">
        <v>3.2</v>
      </c>
      <c r="C29" s="180" t="s">
        <v>45</v>
      </c>
      <c r="D29" s="181"/>
      <c r="E29" s="181"/>
      <c r="F29" s="181"/>
      <c r="G29" s="182"/>
      <c r="H29" s="19">
        <f>D5</f>
        <v>30</v>
      </c>
      <c r="I29" s="20">
        <f>22+3.7</f>
        <v>25.7</v>
      </c>
      <c r="J29" s="20">
        <f>I29*H29</f>
        <v>771</v>
      </c>
      <c r="K29" s="20">
        <v>0</v>
      </c>
      <c r="L29" s="185" t="s">
        <v>44</v>
      </c>
      <c r="M29" s="185"/>
      <c r="N29" s="185"/>
      <c r="O29" s="185"/>
      <c r="P29" s="185"/>
      <c r="Q29" s="192"/>
    </row>
    <row r="30" spans="2:18" s="2" customFormat="1" ht="24" customHeight="1" x14ac:dyDescent="0.3">
      <c r="B30" s="5">
        <v>3.3</v>
      </c>
      <c r="C30" s="180" t="s">
        <v>4</v>
      </c>
      <c r="D30" s="181"/>
      <c r="E30" s="181"/>
      <c r="F30" s="181"/>
      <c r="G30" s="182"/>
      <c r="H30" s="19">
        <f>F5</f>
        <v>4</v>
      </c>
      <c r="I30" s="20">
        <f>65+3.7</f>
        <v>68.7</v>
      </c>
      <c r="J30" s="20">
        <f>I30*H30</f>
        <v>274.8</v>
      </c>
      <c r="K30" s="20">
        <v>0</v>
      </c>
      <c r="L30" s="185" t="s">
        <v>46</v>
      </c>
      <c r="M30" s="185"/>
      <c r="N30" s="185"/>
      <c r="O30" s="185"/>
      <c r="P30" s="185"/>
      <c r="Q30" s="192"/>
    </row>
    <row r="31" spans="2:18" s="2" customFormat="1" ht="12" customHeight="1" x14ac:dyDescent="0.3">
      <c r="B31" s="5">
        <v>3.4</v>
      </c>
      <c r="C31" s="180" t="s">
        <v>5</v>
      </c>
      <c r="D31" s="181"/>
      <c r="E31" s="181"/>
      <c r="F31" s="181"/>
      <c r="G31" s="182"/>
      <c r="H31" s="19">
        <f>I5</f>
        <v>2</v>
      </c>
      <c r="I31" s="20">
        <f>22+3.7</f>
        <v>25.7</v>
      </c>
      <c r="J31" s="20">
        <f>I31*H31</f>
        <v>51.4</v>
      </c>
      <c r="K31" s="20">
        <v>0</v>
      </c>
      <c r="L31" s="183"/>
      <c r="M31" s="183"/>
      <c r="N31" s="183"/>
      <c r="O31" s="183"/>
      <c r="P31" s="183"/>
      <c r="Q31" s="184"/>
    </row>
    <row r="32" spans="2:18" s="2" customFormat="1" ht="32.450000000000003" customHeight="1" x14ac:dyDescent="0.3">
      <c r="B32" s="72">
        <v>3.5</v>
      </c>
      <c r="C32" s="180" t="s">
        <v>47</v>
      </c>
      <c r="D32" s="181"/>
      <c r="E32" s="181"/>
      <c r="F32" s="181"/>
      <c r="G32" s="182"/>
      <c r="H32" s="19"/>
      <c r="I32" s="20"/>
      <c r="J32" s="20">
        <f>SUM(J28:J31)*0.23</f>
        <v>252.35600000000002</v>
      </c>
      <c r="K32" s="20">
        <v>0</v>
      </c>
      <c r="L32" s="185" t="s">
        <v>48</v>
      </c>
      <c r="M32" s="185"/>
      <c r="N32" s="185"/>
      <c r="O32" s="185"/>
      <c r="P32" s="185"/>
      <c r="Q32" s="186"/>
    </row>
    <row r="33" spans="2:18" s="2" customFormat="1" ht="12" customHeight="1" thickBot="1" x14ac:dyDescent="0.35">
      <c r="B33" s="80">
        <v>3.6</v>
      </c>
      <c r="C33" s="180" t="s">
        <v>40</v>
      </c>
      <c r="D33" s="181"/>
      <c r="E33" s="181"/>
      <c r="F33" s="181"/>
      <c r="G33" s="182"/>
      <c r="H33" s="19"/>
      <c r="I33" s="20"/>
      <c r="J33" s="20">
        <v>0</v>
      </c>
      <c r="K33" s="20">
        <v>0</v>
      </c>
      <c r="L33" s="187"/>
      <c r="M33" s="188"/>
      <c r="N33" s="188"/>
      <c r="O33" s="188"/>
      <c r="P33" s="188"/>
      <c r="Q33" s="189"/>
    </row>
    <row r="34" spans="2:18" s="2" customFormat="1" ht="20.45" customHeight="1" thickTop="1" thickBot="1" x14ac:dyDescent="0.35">
      <c r="B34" s="165" t="s">
        <v>24</v>
      </c>
      <c r="C34" s="166"/>
      <c r="D34" s="166"/>
      <c r="E34" s="166"/>
      <c r="F34" s="166"/>
      <c r="G34" s="166"/>
      <c r="H34" s="166"/>
      <c r="I34" s="167"/>
      <c r="J34" s="28">
        <f>SUM(J28:J33)</f>
        <v>1349.556</v>
      </c>
      <c r="K34" s="28">
        <f>J34+(J34*0.15)</f>
        <v>1551.9893999999999</v>
      </c>
      <c r="L34" s="110" t="s">
        <v>41</v>
      </c>
      <c r="M34" s="111"/>
      <c r="N34" s="111"/>
      <c r="O34" s="111"/>
      <c r="P34" s="111"/>
      <c r="Q34" s="112"/>
      <c r="R34" s="77"/>
    </row>
    <row r="35" spans="2:18" s="2" customFormat="1" ht="13.5" thickTop="1" thickBot="1" x14ac:dyDescent="0.4">
      <c r="B35" s="89"/>
      <c r="C35" s="46"/>
      <c r="D35" s="46"/>
      <c r="I35" s="8"/>
      <c r="J35" s="8"/>
      <c r="K35" s="8"/>
      <c r="Q35" s="74"/>
    </row>
    <row r="36" spans="2:18" ht="16.5" thickTop="1" thickBot="1" x14ac:dyDescent="0.65">
      <c r="B36" s="90">
        <v>4</v>
      </c>
      <c r="C36" s="168" t="s">
        <v>49</v>
      </c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70"/>
    </row>
    <row r="37" spans="2:18" s="2" customFormat="1" ht="21" customHeight="1" thickTop="1" x14ac:dyDescent="0.3">
      <c r="B37" s="36">
        <v>4.0999999999999996</v>
      </c>
      <c r="C37" s="171" t="s">
        <v>50</v>
      </c>
      <c r="D37" s="172"/>
      <c r="E37" s="172"/>
      <c r="F37" s="172"/>
      <c r="G37" s="173"/>
      <c r="H37" s="30">
        <v>1</v>
      </c>
      <c r="I37" s="30">
        <v>0.6</v>
      </c>
      <c r="J37" s="30">
        <f>(I37*Q5)*H37</f>
        <v>21.599999999999998</v>
      </c>
      <c r="K37" s="30">
        <v>0</v>
      </c>
      <c r="L37" s="174" t="s">
        <v>51</v>
      </c>
      <c r="M37" s="175"/>
      <c r="N37" s="175"/>
      <c r="O37" s="175"/>
      <c r="P37" s="175"/>
      <c r="Q37" s="176"/>
    </row>
    <row r="38" spans="2:18" s="2" customFormat="1" ht="31.35" customHeight="1" x14ac:dyDescent="0.3">
      <c r="B38" s="34">
        <v>4.2</v>
      </c>
      <c r="C38" s="134" t="s">
        <v>52</v>
      </c>
      <c r="D38" s="135"/>
      <c r="E38" s="135"/>
      <c r="F38" s="135"/>
      <c r="G38" s="136"/>
      <c r="H38" s="20">
        <v>1</v>
      </c>
      <c r="I38" s="20">
        <v>4.5</v>
      </c>
      <c r="J38" s="20">
        <f>(I38*(M5*0.5))*H38</f>
        <v>162</v>
      </c>
      <c r="K38" s="20">
        <v>0</v>
      </c>
      <c r="L38" s="177" t="s">
        <v>53</v>
      </c>
      <c r="M38" s="178"/>
      <c r="N38" s="178"/>
      <c r="O38" s="178"/>
      <c r="P38" s="178"/>
      <c r="Q38" s="179"/>
    </row>
    <row r="39" spans="2:18" s="2" customFormat="1" ht="12" customHeight="1" x14ac:dyDescent="0.3">
      <c r="B39" s="29">
        <v>4.3</v>
      </c>
      <c r="C39" s="156" t="s">
        <v>40</v>
      </c>
      <c r="D39" s="157"/>
      <c r="E39" s="157"/>
      <c r="F39" s="157"/>
      <c r="G39" s="158"/>
      <c r="H39" s="15">
        <v>0</v>
      </c>
      <c r="I39" s="15">
        <v>0</v>
      </c>
      <c r="J39" s="15">
        <f>(I39*Q5)*H39</f>
        <v>0</v>
      </c>
      <c r="K39" s="15">
        <v>0</v>
      </c>
      <c r="L39" s="159"/>
      <c r="M39" s="160"/>
      <c r="N39" s="160"/>
      <c r="O39" s="160"/>
      <c r="P39" s="160"/>
      <c r="Q39" s="161"/>
    </row>
    <row r="40" spans="2:18" s="2" customFormat="1" ht="12" customHeight="1" thickBot="1" x14ac:dyDescent="0.35">
      <c r="B40" s="34">
        <v>4.4000000000000004</v>
      </c>
      <c r="C40" s="162" t="s">
        <v>54</v>
      </c>
      <c r="D40" s="163"/>
      <c r="E40" s="163"/>
      <c r="F40" s="163"/>
      <c r="G40" s="164"/>
      <c r="H40" s="22">
        <v>0</v>
      </c>
      <c r="I40" s="22">
        <v>0</v>
      </c>
      <c r="J40" s="22">
        <f>(I40*Q5)*H40</f>
        <v>0</v>
      </c>
      <c r="K40" s="22">
        <v>0</v>
      </c>
      <c r="L40" s="143"/>
      <c r="M40" s="144"/>
      <c r="N40" s="144"/>
      <c r="O40" s="144"/>
      <c r="P40" s="144"/>
      <c r="Q40" s="145"/>
    </row>
    <row r="41" spans="2:18" s="2" customFormat="1" ht="22.5" customHeight="1" thickTop="1" thickBot="1" x14ac:dyDescent="0.35">
      <c r="B41" s="129" t="s">
        <v>24</v>
      </c>
      <c r="C41" s="129"/>
      <c r="D41" s="129"/>
      <c r="E41" s="129"/>
      <c r="F41" s="129"/>
      <c r="G41" s="129"/>
      <c r="H41" s="129"/>
      <c r="I41" s="129"/>
      <c r="J41" s="57">
        <f>SUM(J37:J40)</f>
        <v>183.6</v>
      </c>
      <c r="K41" s="58">
        <f>J41+(J41*0.15)</f>
        <v>211.14</v>
      </c>
      <c r="L41" s="110" t="s">
        <v>41</v>
      </c>
      <c r="M41" s="111"/>
      <c r="N41" s="111"/>
      <c r="O41" s="111"/>
      <c r="P41" s="111"/>
      <c r="Q41" s="112"/>
      <c r="R41" s="77"/>
    </row>
    <row r="42" spans="2:18" ht="13.5" thickTop="1" thickBot="1" x14ac:dyDescent="0.4">
      <c r="I42" s="3"/>
    </row>
    <row r="43" spans="2:18" ht="16.5" thickTop="1" thickBot="1" x14ac:dyDescent="0.65">
      <c r="B43" s="85" t="s">
        <v>55</v>
      </c>
      <c r="C43" s="146" t="s">
        <v>56</v>
      </c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8"/>
    </row>
    <row r="44" spans="2:18" ht="16.5" thickTop="1" thickBot="1" x14ac:dyDescent="0.65">
      <c r="B44" s="91">
        <v>5</v>
      </c>
      <c r="C44" s="149" t="s">
        <v>57</v>
      </c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</row>
    <row r="45" spans="2:18" s="2" customFormat="1" ht="22.7" customHeight="1" thickTop="1" x14ac:dyDescent="0.3">
      <c r="B45" s="29">
        <v>5.0999999999999996</v>
      </c>
      <c r="C45" s="150" t="s">
        <v>58</v>
      </c>
      <c r="D45" s="151"/>
      <c r="E45" s="151"/>
      <c r="F45" s="151"/>
      <c r="G45" s="152"/>
      <c r="H45" s="55">
        <v>1</v>
      </c>
      <c r="I45" s="20">
        <v>1.6</v>
      </c>
      <c r="J45" s="53">
        <f>(I45*K5)*H45</f>
        <v>28.8</v>
      </c>
      <c r="K45" s="53">
        <v>0</v>
      </c>
      <c r="L45" s="153" t="s">
        <v>59</v>
      </c>
      <c r="M45" s="154"/>
      <c r="N45" s="154"/>
      <c r="O45" s="154"/>
      <c r="P45" s="154"/>
      <c r="Q45" s="155"/>
    </row>
    <row r="46" spans="2:18" s="2" customFormat="1" ht="11.65" x14ac:dyDescent="0.3">
      <c r="B46" s="29">
        <v>5.2</v>
      </c>
      <c r="C46" s="134" t="s">
        <v>60</v>
      </c>
      <c r="D46" s="135"/>
      <c r="E46" s="135"/>
      <c r="F46" s="135"/>
      <c r="G46" s="136"/>
      <c r="H46" s="56">
        <v>1</v>
      </c>
      <c r="I46" s="30">
        <v>5</v>
      </c>
      <c r="J46" s="31">
        <f>(I46*K5)*H46</f>
        <v>90</v>
      </c>
      <c r="K46" s="30">
        <v>0</v>
      </c>
      <c r="L46" s="121" t="s">
        <v>61</v>
      </c>
      <c r="M46" s="122"/>
      <c r="N46" s="122"/>
      <c r="O46" s="122"/>
      <c r="P46" s="122"/>
      <c r="Q46" s="124"/>
    </row>
    <row r="47" spans="2:18" s="2" customFormat="1" ht="22.35" customHeight="1" x14ac:dyDescent="0.3">
      <c r="B47" s="29">
        <v>5.3</v>
      </c>
      <c r="C47" s="134" t="s">
        <v>62</v>
      </c>
      <c r="D47" s="135"/>
      <c r="E47" s="135"/>
      <c r="F47" s="135"/>
      <c r="G47" s="136"/>
      <c r="H47" s="56">
        <v>1</v>
      </c>
      <c r="I47" s="20">
        <v>1.5</v>
      </c>
      <c r="J47" s="53">
        <f>I47*(K5*0.3)</f>
        <v>8.1</v>
      </c>
      <c r="K47" s="20">
        <v>0</v>
      </c>
      <c r="L47" s="137" t="s">
        <v>63</v>
      </c>
      <c r="M47" s="138"/>
      <c r="N47" s="138"/>
      <c r="O47" s="138"/>
      <c r="P47" s="138"/>
      <c r="Q47" s="139"/>
    </row>
    <row r="48" spans="2:18" s="2" customFormat="1" ht="12" customHeight="1" x14ac:dyDescent="0.3">
      <c r="B48" s="60">
        <v>5.4</v>
      </c>
      <c r="C48" s="134" t="s">
        <v>64</v>
      </c>
      <c r="D48" s="135"/>
      <c r="E48" s="135"/>
      <c r="F48" s="135"/>
      <c r="G48" s="136"/>
      <c r="H48" s="61">
        <v>1</v>
      </c>
      <c r="I48" s="24">
        <v>1</v>
      </c>
      <c r="J48" s="62">
        <f>(I48*K5)*H48</f>
        <v>18</v>
      </c>
      <c r="K48" s="24">
        <v>0</v>
      </c>
      <c r="L48" s="137" t="s">
        <v>65</v>
      </c>
      <c r="M48" s="138"/>
      <c r="N48" s="138"/>
      <c r="O48" s="138"/>
      <c r="P48" s="138"/>
      <c r="Q48" s="139"/>
    </row>
    <row r="49" spans="2:18" s="2" customFormat="1" ht="12" customHeight="1" thickBot="1" x14ac:dyDescent="0.35">
      <c r="B49" s="60">
        <v>5.5</v>
      </c>
      <c r="C49" s="140" t="s">
        <v>40</v>
      </c>
      <c r="D49" s="141"/>
      <c r="E49" s="141"/>
      <c r="F49" s="141"/>
      <c r="G49" s="142"/>
      <c r="H49" s="49">
        <v>0</v>
      </c>
      <c r="I49" s="24">
        <v>0</v>
      </c>
      <c r="J49" s="24">
        <f>(I49*K5)*H49</f>
        <v>0</v>
      </c>
      <c r="K49" s="24">
        <v>0</v>
      </c>
      <c r="L49" s="143"/>
      <c r="M49" s="144"/>
      <c r="N49" s="144"/>
      <c r="O49" s="144"/>
      <c r="P49" s="144"/>
      <c r="Q49" s="145"/>
    </row>
    <row r="50" spans="2:18" s="2" customFormat="1" ht="21.6" customHeight="1" thickTop="1" thickBot="1" x14ac:dyDescent="0.35">
      <c r="B50" s="129" t="s">
        <v>24</v>
      </c>
      <c r="C50" s="129"/>
      <c r="D50" s="129"/>
      <c r="E50" s="129"/>
      <c r="F50" s="129"/>
      <c r="G50" s="129"/>
      <c r="H50" s="129"/>
      <c r="I50" s="129"/>
      <c r="J50" s="63">
        <f>SUM(J45:J49)</f>
        <v>144.89999999999998</v>
      </c>
      <c r="K50" s="63">
        <f>J50+(J50*0.15)</f>
        <v>166.63499999999996</v>
      </c>
      <c r="L50" s="110" t="s">
        <v>41</v>
      </c>
      <c r="M50" s="111"/>
      <c r="N50" s="111"/>
      <c r="O50" s="111"/>
      <c r="P50" s="111"/>
      <c r="Q50" s="112"/>
      <c r="R50" s="77"/>
    </row>
    <row r="51" spans="2:18" ht="13.5" thickTop="1" thickBot="1" x14ac:dyDescent="0.4">
      <c r="I51" s="3"/>
    </row>
    <row r="52" spans="2:18" ht="16.5" thickTop="1" thickBot="1" x14ac:dyDescent="0.65">
      <c r="B52" s="90">
        <v>6</v>
      </c>
      <c r="C52" s="37" t="s">
        <v>66</v>
      </c>
      <c r="D52" s="64"/>
      <c r="E52" s="64"/>
      <c r="F52" s="64"/>
      <c r="G52" s="65"/>
      <c r="H52" s="65"/>
      <c r="I52" s="66"/>
      <c r="J52" s="65"/>
      <c r="K52" s="65"/>
      <c r="L52" s="65"/>
      <c r="M52" s="65"/>
      <c r="N52" s="65"/>
      <c r="O52" s="65"/>
      <c r="P52" s="65"/>
      <c r="Q52" s="65"/>
    </row>
    <row r="53" spans="2:18" s="2" customFormat="1" ht="12" customHeight="1" thickTop="1" x14ac:dyDescent="0.3">
      <c r="B53" s="12">
        <v>6.1</v>
      </c>
      <c r="C53" s="130" t="s">
        <v>67</v>
      </c>
      <c r="D53" s="131"/>
      <c r="E53" s="131"/>
      <c r="F53" s="131"/>
      <c r="G53" s="132"/>
      <c r="H53" s="16">
        <v>1</v>
      </c>
      <c r="I53" s="17">
        <v>1.1000000000000001</v>
      </c>
      <c r="J53" s="17">
        <f>(I53*Q5)*H53</f>
        <v>39.6</v>
      </c>
      <c r="K53" s="17">
        <v>0</v>
      </c>
      <c r="L53" s="130" t="s">
        <v>68</v>
      </c>
      <c r="M53" s="131"/>
      <c r="N53" s="131"/>
      <c r="O53" s="131"/>
      <c r="P53" s="131"/>
      <c r="Q53" s="133"/>
    </row>
    <row r="54" spans="2:18" s="2" customFormat="1" ht="12" customHeight="1" x14ac:dyDescent="0.3">
      <c r="B54" s="13">
        <v>6.2</v>
      </c>
      <c r="C54" s="121" t="s">
        <v>69</v>
      </c>
      <c r="D54" s="122"/>
      <c r="E54" s="122"/>
      <c r="F54" s="122"/>
      <c r="G54" s="123"/>
      <c r="H54" s="18">
        <v>1</v>
      </c>
      <c r="I54" s="20">
        <v>0.5</v>
      </c>
      <c r="J54" s="20">
        <f>(I54*Q5)*H54</f>
        <v>18</v>
      </c>
      <c r="K54" s="20">
        <v>0</v>
      </c>
      <c r="L54" s="121" t="s">
        <v>70</v>
      </c>
      <c r="M54" s="122"/>
      <c r="N54" s="122"/>
      <c r="O54" s="122"/>
      <c r="P54" s="122"/>
      <c r="Q54" s="124"/>
    </row>
    <row r="55" spans="2:18" s="2" customFormat="1" ht="12" customHeight="1" x14ac:dyDescent="0.3">
      <c r="B55" s="13">
        <v>6.3</v>
      </c>
      <c r="C55" s="121" t="s">
        <v>71</v>
      </c>
      <c r="D55" s="122"/>
      <c r="E55" s="122"/>
      <c r="F55" s="122"/>
      <c r="G55" s="123"/>
      <c r="H55" s="18">
        <v>1</v>
      </c>
      <c r="I55" s="20">
        <v>0.3</v>
      </c>
      <c r="J55" s="20">
        <f>(I55*Q5)*H55</f>
        <v>10.799999999999999</v>
      </c>
      <c r="K55" s="20">
        <v>0</v>
      </c>
      <c r="L55" s="121" t="s">
        <v>72</v>
      </c>
      <c r="M55" s="122"/>
      <c r="N55" s="122"/>
      <c r="O55" s="122"/>
      <c r="P55" s="122"/>
      <c r="Q55" s="124"/>
    </row>
    <row r="56" spans="2:18" s="2" customFormat="1" ht="12" customHeight="1" x14ac:dyDescent="0.3">
      <c r="B56" s="13">
        <v>6.4</v>
      </c>
      <c r="C56" s="121" t="s">
        <v>73</v>
      </c>
      <c r="D56" s="122"/>
      <c r="E56" s="122"/>
      <c r="F56" s="122"/>
      <c r="G56" s="123"/>
      <c r="H56" s="18">
        <v>1</v>
      </c>
      <c r="I56" s="20">
        <v>0.4</v>
      </c>
      <c r="J56" s="20">
        <f>(I56*Q5)*H56</f>
        <v>14.4</v>
      </c>
      <c r="K56" s="20">
        <v>0</v>
      </c>
      <c r="L56" s="121" t="s">
        <v>74</v>
      </c>
      <c r="M56" s="122"/>
      <c r="N56" s="122"/>
      <c r="O56" s="122"/>
      <c r="P56" s="122"/>
      <c r="Q56" s="124"/>
    </row>
    <row r="57" spans="2:18" s="2" customFormat="1" ht="12" customHeight="1" x14ac:dyDescent="0.3">
      <c r="B57" s="13">
        <v>6.5</v>
      </c>
      <c r="C57" s="121" t="s">
        <v>75</v>
      </c>
      <c r="D57" s="122"/>
      <c r="E57" s="122"/>
      <c r="F57" s="122"/>
      <c r="G57" s="123"/>
      <c r="H57" s="18">
        <v>1</v>
      </c>
      <c r="I57" s="20">
        <v>1.2</v>
      </c>
      <c r="J57" s="20">
        <f>(I57*Q5)*H57</f>
        <v>43.199999999999996</v>
      </c>
      <c r="K57" s="20">
        <v>0</v>
      </c>
      <c r="L57" s="121" t="s">
        <v>76</v>
      </c>
      <c r="M57" s="122"/>
      <c r="N57" s="122"/>
      <c r="O57" s="122"/>
      <c r="P57" s="122"/>
      <c r="Q57" s="124"/>
    </row>
    <row r="58" spans="2:18" s="2" customFormat="1" ht="12" customHeight="1" x14ac:dyDescent="0.3">
      <c r="B58" s="13">
        <v>6.6</v>
      </c>
      <c r="C58" s="121" t="s">
        <v>77</v>
      </c>
      <c r="D58" s="122"/>
      <c r="E58" s="122"/>
      <c r="F58" s="122"/>
      <c r="G58" s="123"/>
      <c r="H58" s="18">
        <v>1</v>
      </c>
      <c r="I58" s="20">
        <v>1.8</v>
      </c>
      <c r="J58" s="20">
        <f>(I58*Q5)*H58</f>
        <v>64.8</v>
      </c>
      <c r="K58" s="20">
        <v>0</v>
      </c>
      <c r="L58" s="121" t="s">
        <v>78</v>
      </c>
      <c r="M58" s="122"/>
      <c r="N58" s="122"/>
      <c r="O58" s="122"/>
      <c r="P58" s="122"/>
      <c r="Q58" s="124"/>
    </row>
    <row r="59" spans="2:18" s="2" customFormat="1" ht="12" customHeight="1" x14ac:dyDescent="0.3">
      <c r="B59" s="13">
        <v>6.7</v>
      </c>
      <c r="C59" s="121" t="s">
        <v>79</v>
      </c>
      <c r="D59" s="122"/>
      <c r="E59" s="122"/>
      <c r="F59" s="122"/>
      <c r="G59" s="123"/>
      <c r="H59" s="19">
        <v>1</v>
      </c>
      <c r="I59" s="20">
        <v>0.2</v>
      </c>
      <c r="J59" s="20">
        <f>(I59*Q5)*H59</f>
        <v>7.2</v>
      </c>
      <c r="K59" s="20">
        <v>0</v>
      </c>
      <c r="L59" s="121" t="s">
        <v>80</v>
      </c>
      <c r="M59" s="122"/>
      <c r="N59" s="122"/>
      <c r="O59" s="122"/>
      <c r="P59" s="122"/>
      <c r="Q59" s="124"/>
    </row>
    <row r="60" spans="2:18" s="2" customFormat="1" ht="12" customHeight="1" x14ac:dyDescent="0.3">
      <c r="B60" s="6">
        <v>6.8</v>
      </c>
      <c r="C60" s="125" t="s">
        <v>81</v>
      </c>
      <c r="D60" s="126"/>
      <c r="E60" s="126"/>
      <c r="F60" s="126"/>
      <c r="G60" s="127"/>
      <c r="H60" s="23">
        <v>1</v>
      </c>
      <c r="I60" s="20">
        <v>35</v>
      </c>
      <c r="J60" s="22">
        <f>H60*I60</f>
        <v>35</v>
      </c>
      <c r="K60" s="24">
        <v>0</v>
      </c>
      <c r="L60" s="125" t="s">
        <v>82</v>
      </c>
      <c r="M60" s="126"/>
      <c r="N60" s="126"/>
      <c r="O60" s="126"/>
      <c r="P60" s="126"/>
      <c r="Q60" s="128"/>
    </row>
    <row r="61" spans="2:18" s="2" customFormat="1" ht="12" customHeight="1" thickBot="1" x14ac:dyDescent="0.35">
      <c r="B61" s="50">
        <v>6.9</v>
      </c>
      <c r="C61" s="101" t="s">
        <v>40</v>
      </c>
      <c r="D61" s="102"/>
      <c r="E61" s="102"/>
      <c r="F61" s="102"/>
      <c r="G61" s="103"/>
      <c r="H61" s="51">
        <v>1</v>
      </c>
      <c r="I61" s="59">
        <v>0</v>
      </c>
      <c r="J61" s="52">
        <f>(I61*Q5)*H61</f>
        <v>0</v>
      </c>
      <c r="K61" s="45">
        <v>0</v>
      </c>
      <c r="L61" s="104"/>
      <c r="M61" s="105"/>
      <c r="N61" s="105"/>
      <c r="O61" s="105"/>
      <c r="P61" s="105"/>
      <c r="Q61" s="106"/>
    </row>
    <row r="62" spans="2:18" s="2" customFormat="1" ht="21.95" customHeight="1" thickTop="1" thickBot="1" x14ac:dyDescent="0.35">
      <c r="B62" s="107" t="s">
        <v>24</v>
      </c>
      <c r="C62" s="108"/>
      <c r="D62" s="108"/>
      <c r="E62" s="108"/>
      <c r="F62" s="108"/>
      <c r="G62" s="108"/>
      <c r="H62" s="108"/>
      <c r="I62" s="109"/>
      <c r="J62" s="57">
        <f>SUM(J53:J59)</f>
        <v>198</v>
      </c>
      <c r="K62" s="68">
        <f>J62+(J62*0.15)</f>
        <v>227.7</v>
      </c>
      <c r="L62" s="110" t="s">
        <v>41</v>
      </c>
      <c r="M62" s="111"/>
      <c r="N62" s="111"/>
      <c r="O62" s="111"/>
      <c r="P62" s="111"/>
      <c r="Q62" s="112"/>
      <c r="R62" s="77"/>
    </row>
    <row r="63" spans="2:18" s="2" customFormat="1" ht="13.5" thickTop="1" thickBot="1" x14ac:dyDescent="0.4">
      <c r="B63" s="89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77"/>
    </row>
    <row r="64" spans="2:18" ht="14.45" customHeight="1" thickTop="1" thickBot="1" x14ac:dyDescent="0.4">
      <c r="B64" s="113" t="s">
        <v>83</v>
      </c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5"/>
    </row>
    <row r="65" spans="2:17" ht="27" customHeight="1" thickTop="1" thickBot="1" x14ac:dyDescent="0.4">
      <c r="B65" s="116" t="s">
        <v>84</v>
      </c>
      <c r="C65" s="117"/>
      <c r="D65" s="117"/>
      <c r="E65" s="117"/>
      <c r="F65" s="117"/>
      <c r="G65" s="117"/>
      <c r="H65" s="117"/>
      <c r="I65" s="117"/>
      <c r="J65" s="69">
        <f>(J62+J50+J41+J34+J25+J14)</f>
        <v>2259.0239999999999</v>
      </c>
      <c r="K65" s="70">
        <f>(K62+K50+K41+K34+K25+K14)</f>
        <v>2597.8775999999998</v>
      </c>
      <c r="L65" s="118" t="s">
        <v>41</v>
      </c>
      <c r="M65" s="119"/>
      <c r="N65" s="119"/>
      <c r="O65" s="119"/>
      <c r="P65" s="119"/>
      <c r="Q65" s="120"/>
    </row>
    <row r="66" spans="2:17" ht="13.15" thickTop="1" x14ac:dyDescent="0.35">
      <c r="B66" s="89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</row>
    <row r="67" spans="2:17" ht="28.7" customHeight="1" x14ac:dyDescent="0.35">
      <c r="B67" s="99" t="s">
        <v>85</v>
      </c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</row>
    <row r="68" spans="2:17" ht="15" customHeight="1" x14ac:dyDescent="0.35">
      <c r="B68" s="99" t="s">
        <v>86</v>
      </c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</row>
    <row r="69" spans="2:17" ht="29.45" customHeight="1" x14ac:dyDescent="0.35">
      <c r="B69" s="99" t="s">
        <v>87</v>
      </c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</row>
    <row r="70" spans="2:17" ht="13.35" customHeight="1" x14ac:dyDescent="0.35">
      <c r="B70" s="100" t="s">
        <v>88</v>
      </c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</row>
    <row r="71" spans="2:17" ht="27.6" customHeight="1" x14ac:dyDescent="0.35">
      <c r="B71" s="99" t="s">
        <v>89</v>
      </c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</row>
    <row r="112" spans="3:3" x14ac:dyDescent="0.35">
      <c r="C112" s="1"/>
    </row>
    <row r="129" spans="3:3" x14ac:dyDescent="0.35">
      <c r="C129" s="1"/>
    </row>
  </sheetData>
  <mergeCells count="118">
    <mergeCell ref="B1:Q1"/>
    <mergeCell ref="B2:Q2"/>
    <mergeCell ref="B4:C4"/>
    <mergeCell ref="D4:E4"/>
    <mergeCell ref="F4:H4"/>
    <mergeCell ref="I4:J4"/>
    <mergeCell ref="K4:L4"/>
    <mergeCell ref="M4:P4"/>
    <mergeCell ref="B7:B8"/>
    <mergeCell ref="C7:G8"/>
    <mergeCell ref="H7:H8"/>
    <mergeCell ref="I7:J7"/>
    <mergeCell ref="K7:K8"/>
    <mergeCell ref="L7:Q8"/>
    <mergeCell ref="B5:C5"/>
    <mergeCell ref="D5:E5"/>
    <mergeCell ref="F5:H5"/>
    <mergeCell ref="I5:J5"/>
    <mergeCell ref="K5:L5"/>
    <mergeCell ref="M5:P5"/>
    <mergeCell ref="B14:I14"/>
    <mergeCell ref="L14:Q14"/>
    <mergeCell ref="C15:D15"/>
    <mergeCell ref="C16:Q16"/>
    <mergeCell ref="C17:G17"/>
    <mergeCell ref="L17:Q17"/>
    <mergeCell ref="L9:Q9"/>
    <mergeCell ref="C10:Q10"/>
    <mergeCell ref="C11:Q11"/>
    <mergeCell ref="C12:G12"/>
    <mergeCell ref="L12:Q12"/>
    <mergeCell ref="C13:G13"/>
    <mergeCell ref="L13:Q13"/>
    <mergeCell ref="C21:G21"/>
    <mergeCell ref="L21:Q21"/>
    <mergeCell ref="C22:G22"/>
    <mergeCell ref="L22:Q22"/>
    <mergeCell ref="C23:G23"/>
    <mergeCell ref="L23:Q23"/>
    <mergeCell ref="C18:G18"/>
    <mergeCell ref="L18:Q18"/>
    <mergeCell ref="C19:G19"/>
    <mergeCell ref="L19:Q19"/>
    <mergeCell ref="C20:G20"/>
    <mergeCell ref="L20:Q20"/>
    <mergeCell ref="C28:G28"/>
    <mergeCell ref="L28:Q28"/>
    <mergeCell ref="C29:G29"/>
    <mergeCell ref="L29:Q29"/>
    <mergeCell ref="C30:G30"/>
    <mergeCell ref="L30:Q30"/>
    <mergeCell ref="C24:G24"/>
    <mergeCell ref="L24:Q24"/>
    <mergeCell ref="B25:I25"/>
    <mergeCell ref="L25:Q25"/>
    <mergeCell ref="C26:D26"/>
    <mergeCell ref="C27:Q27"/>
    <mergeCell ref="B34:I34"/>
    <mergeCell ref="L34:Q34"/>
    <mergeCell ref="C36:Q36"/>
    <mergeCell ref="C37:G37"/>
    <mergeCell ref="L37:Q37"/>
    <mergeCell ref="C38:G38"/>
    <mergeCell ref="L38:Q38"/>
    <mergeCell ref="C31:G31"/>
    <mergeCell ref="L31:Q31"/>
    <mergeCell ref="C32:G32"/>
    <mergeCell ref="L32:Q32"/>
    <mergeCell ref="C33:G33"/>
    <mergeCell ref="L33:Q33"/>
    <mergeCell ref="C43:Q43"/>
    <mergeCell ref="C44:Q44"/>
    <mergeCell ref="C45:G45"/>
    <mergeCell ref="L45:Q45"/>
    <mergeCell ref="C46:G46"/>
    <mergeCell ref="L46:Q46"/>
    <mergeCell ref="C39:G39"/>
    <mergeCell ref="L39:Q39"/>
    <mergeCell ref="C40:G40"/>
    <mergeCell ref="L40:Q40"/>
    <mergeCell ref="B41:I41"/>
    <mergeCell ref="L41:Q41"/>
    <mergeCell ref="B50:I50"/>
    <mergeCell ref="L50:Q50"/>
    <mergeCell ref="C53:G53"/>
    <mergeCell ref="L53:Q53"/>
    <mergeCell ref="C54:G54"/>
    <mergeCell ref="L54:Q54"/>
    <mergeCell ref="C47:G47"/>
    <mergeCell ref="L47:Q47"/>
    <mergeCell ref="C48:G48"/>
    <mergeCell ref="L48:Q48"/>
    <mergeCell ref="C49:G49"/>
    <mergeCell ref="L49:Q49"/>
    <mergeCell ref="C58:G58"/>
    <mergeCell ref="L58:Q58"/>
    <mergeCell ref="C59:G59"/>
    <mergeCell ref="L59:Q59"/>
    <mergeCell ref="C60:G60"/>
    <mergeCell ref="L60:Q60"/>
    <mergeCell ref="C55:G55"/>
    <mergeCell ref="L55:Q55"/>
    <mergeCell ref="C56:G56"/>
    <mergeCell ref="L56:Q56"/>
    <mergeCell ref="C57:G57"/>
    <mergeCell ref="L57:Q57"/>
    <mergeCell ref="B67:Q67"/>
    <mergeCell ref="B68:Q68"/>
    <mergeCell ref="B69:Q69"/>
    <mergeCell ref="B70:Q70"/>
    <mergeCell ref="B71:Q71"/>
    <mergeCell ref="C61:G61"/>
    <mergeCell ref="L61:Q61"/>
    <mergeCell ref="B62:I62"/>
    <mergeCell ref="L62:Q62"/>
    <mergeCell ref="B64:Q64"/>
    <mergeCell ref="B65:I65"/>
    <mergeCell ref="L65:Q65"/>
  </mergeCells>
  <printOptions horizontalCentered="1"/>
  <pageMargins left="0.25" right="0.25" top="0.75" bottom="0.75" header="0.3" footer="0.3"/>
  <pageSetup paperSize="40" scale="95" fitToHeight="0" orientation="portrait" r:id="rId1"/>
  <headerFooter>
    <oddHeader>&amp;L&amp;8&amp;F/&amp;A&amp;R&amp;14Annex ...&amp;10Page 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90318-F947-448F-B6D4-6D000B1430BB}">
  <sheetPr>
    <tabColor rgb="FF92D050"/>
    <pageSetUpPr fitToPage="1"/>
  </sheetPr>
  <dimension ref="B1:U129"/>
  <sheetViews>
    <sheetView zoomScaleNormal="100" zoomScaleSheetLayoutView="93" zoomScalePageLayoutView="85" workbookViewId="0"/>
  </sheetViews>
  <sheetFormatPr defaultColWidth="8.3984375" defaultRowHeight="12.75" x14ac:dyDescent="0.35"/>
  <cols>
    <col min="2" max="2" width="4" style="4" customWidth="1"/>
    <col min="3" max="3" width="11.3984375" customWidth="1"/>
    <col min="4" max="4" width="7" customWidth="1"/>
    <col min="5" max="5" width="7.86328125" customWidth="1"/>
    <col min="6" max="6" width="3.86328125" customWidth="1"/>
    <col min="7" max="7" width="0.86328125" customWidth="1"/>
    <col min="8" max="8" width="7.86328125" bestFit="1" customWidth="1"/>
    <col min="9" max="9" width="6.59765625" customWidth="1"/>
    <col min="10" max="10" width="9.59765625" bestFit="1" customWidth="1"/>
    <col min="11" max="11" width="9.86328125" customWidth="1"/>
    <col min="12" max="12" width="8.59765625" customWidth="1"/>
    <col min="13" max="16" width="3.86328125" customWidth="1"/>
    <col min="17" max="17" width="16.1328125" customWidth="1"/>
  </cols>
  <sheetData>
    <row r="1" spans="2:21" ht="22.5" customHeight="1" thickTop="1" thickBot="1" x14ac:dyDescent="0.85">
      <c r="B1" s="232" t="s">
        <v>0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4"/>
    </row>
    <row r="2" spans="2:21" ht="15" customHeight="1" thickTop="1" x14ac:dyDescent="0.4">
      <c r="B2" s="235" t="s">
        <v>1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</row>
    <row r="3" spans="2:21" ht="15" customHeight="1" thickBot="1" x14ac:dyDescent="0.45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2:21" ht="24" customHeight="1" thickTop="1" thickBot="1" x14ac:dyDescent="0.4">
      <c r="B4" s="236" t="s">
        <v>2</v>
      </c>
      <c r="C4" s="237"/>
      <c r="D4" s="236" t="s">
        <v>3</v>
      </c>
      <c r="E4" s="237"/>
      <c r="F4" s="236" t="s">
        <v>4</v>
      </c>
      <c r="G4" s="238"/>
      <c r="H4" s="237"/>
      <c r="I4" s="239" t="s">
        <v>5</v>
      </c>
      <c r="J4" s="240"/>
      <c r="K4" s="241" t="s">
        <v>6</v>
      </c>
      <c r="L4" s="242"/>
      <c r="M4" s="243" t="s">
        <v>7</v>
      </c>
      <c r="N4" s="244"/>
      <c r="O4" s="244"/>
      <c r="P4" s="245"/>
      <c r="Q4" s="97" t="s">
        <v>8</v>
      </c>
    </row>
    <row r="5" spans="2:21" ht="13.5" thickTop="1" thickBot="1" x14ac:dyDescent="0.4">
      <c r="B5" s="258">
        <v>0</v>
      </c>
      <c r="C5" s="259"/>
      <c r="D5" s="258">
        <v>52</v>
      </c>
      <c r="E5" s="259"/>
      <c r="F5" s="258">
        <v>6</v>
      </c>
      <c r="G5" s="260"/>
      <c r="H5" s="259"/>
      <c r="I5" s="258">
        <v>2</v>
      </c>
      <c r="J5" s="259"/>
      <c r="K5" s="258">
        <f>ROUND((Q5*0.5),0)</f>
        <v>30</v>
      </c>
      <c r="L5" s="259"/>
      <c r="M5" s="258">
        <f>SUM((B5*1)+(D5*2)+(F5*2)+(I5*2))</f>
        <v>120</v>
      </c>
      <c r="N5" s="260"/>
      <c r="O5" s="260"/>
      <c r="P5" s="259"/>
      <c r="Q5" s="98">
        <f>B5+D5+F5+I5</f>
        <v>60</v>
      </c>
      <c r="S5" s="95"/>
      <c r="T5" s="95"/>
    </row>
    <row r="6" spans="2:21" ht="12.6" customHeight="1" thickTop="1" thickBot="1" x14ac:dyDescent="0.4"/>
    <row r="7" spans="2:21" ht="13.7" customHeight="1" thickTop="1" thickBot="1" x14ac:dyDescent="0.4">
      <c r="B7" s="246" t="s">
        <v>10</v>
      </c>
      <c r="C7" s="247" t="s">
        <v>11</v>
      </c>
      <c r="D7" s="248"/>
      <c r="E7" s="248"/>
      <c r="F7" s="248"/>
      <c r="G7" s="249"/>
      <c r="H7" s="253" t="s">
        <v>12</v>
      </c>
      <c r="I7" s="255" t="s">
        <v>13</v>
      </c>
      <c r="J7" s="255"/>
      <c r="K7" s="256" t="s">
        <v>14</v>
      </c>
      <c r="L7" s="257" t="s">
        <v>15</v>
      </c>
      <c r="M7" s="257"/>
      <c r="N7" s="257"/>
      <c r="O7" s="257"/>
      <c r="P7" s="257"/>
      <c r="Q7" s="257"/>
      <c r="S7" s="95"/>
      <c r="T7" s="95"/>
      <c r="U7" s="96"/>
    </row>
    <row r="8" spans="2:21" ht="13.5" thickTop="1" thickBot="1" x14ac:dyDescent="0.4">
      <c r="B8" s="246"/>
      <c r="C8" s="250"/>
      <c r="D8" s="251"/>
      <c r="E8" s="251"/>
      <c r="F8" s="251"/>
      <c r="G8" s="252"/>
      <c r="H8" s="254"/>
      <c r="I8" s="14" t="s">
        <v>9</v>
      </c>
      <c r="J8" s="14" t="s">
        <v>16</v>
      </c>
      <c r="K8" s="256"/>
      <c r="L8" s="257"/>
      <c r="M8" s="257"/>
      <c r="N8" s="257"/>
      <c r="O8" s="257"/>
      <c r="P8" s="257"/>
      <c r="Q8" s="257"/>
      <c r="S8" s="95"/>
      <c r="T8" s="95"/>
    </row>
    <row r="9" spans="2:21" ht="13.5" thickTop="1" thickBot="1" x14ac:dyDescent="0.4">
      <c r="F9" s="46"/>
      <c r="G9" s="46"/>
      <c r="H9" s="46"/>
      <c r="J9" s="3"/>
      <c r="K9" s="3"/>
      <c r="L9" s="218"/>
      <c r="M9" s="218"/>
      <c r="N9" s="218"/>
      <c r="O9" s="218"/>
      <c r="P9" s="218"/>
      <c r="Q9" s="219"/>
    </row>
    <row r="10" spans="2:21" ht="16.5" thickTop="1" thickBot="1" x14ac:dyDescent="0.65">
      <c r="B10" s="85" t="s">
        <v>17</v>
      </c>
      <c r="C10" s="146" t="s">
        <v>18</v>
      </c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8"/>
    </row>
    <row r="11" spans="2:21" ht="16.5" thickTop="1" thickBot="1" x14ac:dyDescent="0.65">
      <c r="B11" s="86">
        <v>1</v>
      </c>
      <c r="C11" s="220" t="s">
        <v>19</v>
      </c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2"/>
    </row>
    <row r="12" spans="2:21" s="2" customFormat="1" ht="12" customHeight="1" thickTop="1" x14ac:dyDescent="0.3">
      <c r="B12" s="10">
        <v>1.1000000000000001</v>
      </c>
      <c r="C12" s="223" t="s">
        <v>20</v>
      </c>
      <c r="D12" s="224"/>
      <c r="E12" s="224"/>
      <c r="F12" s="224"/>
      <c r="G12" s="225"/>
      <c r="H12" s="48">
        <v>1</v>
      </c>
      <c r="I12" s="20">
        <v>1</v>
      </c>
      <c r="J12" s="20">
        <f>(I12*Q5)*H12</f>
        <v>60</v>
      </c>
      <c r="K12" s="20">
        <v>0</v>
      </c>
      <c r="L12" s="226" t="s">
        <v>21</v>
      </c>
      <c r="M12" s="227"/>
      <c r="N12" s="227"/>
      <c r="O12" s="227"/>
      <c r="P12" s="227"/>
      <c r="Q12" s="228"/>
    </row>
    <row r="13" spans="2:21" s="2" customFormat="1" ht="12" customHeight="1" thickBot="1" x14ac:dyDescent="0.35">
      <c r="B13" s="21">
        <v>1.2</v>
      </c>
      <c r="C13" s="229" t="s">
        <v>22</v>
      </c>
      <c r="D13" s="230"/>
      <c r="E13" s="230"/>
      <c r="F13" s="230"/>
      <c r="G13" s="231"/>
      <c r="H13" s="54">
        <v>1</v>
      </c>
      <c r="I13" s="24">
        <v>0.2</v>
      </c>
      <c r="J13" s="20">
        <f>(I13*Q5)*H13</f>
        <v>12</v>
      </c>
      <c r="K13" s="20">
        <v>0</v>
      </c>
      <c r="L13" s="226" t="s">
        <v>23</v>
      </c>
      <c r="M13" s="227"/>
      <c r="N13" s="227"/>
      <c r="O13" s="227"/>
      <c r="P13" s="227"/>
      <c r="Q13" s="228"/>
    </row>
    <row r="14" spans="2:21" s="2" customFormat="1" ht="16.5" thickTop="1" thickBot="1" x14ac:dyDescent="0.35">
      <c r="B14" s="165" t="s">
        <v>24</v>
      </c>
      <c r="C14" s="166"/>
      <c r="D14" s="166"/>
      <c r="E14" s="166"/>
      <c r="F14" s="166"/>
      <c r="G14" s="166"/>
      <c r="H14" s="166"/>
      <c r="I14" s="167"/>
      <c r="J14" s="26">
        <f>SUM(J12:J13)</f>
        <v>72</v>
      </c>
      <c r="K14" s="27">
        <f>J14+(J14*0.15)</f>
        <v>82.8</v>
      </c>
      <c r="L14" s="211"/>
      <c r="M14" s="211"/>
      <c r="N14" s="211"/>
      <c r="O14" s="211"/>
      <c r="P14" s="211"/>
      <c r="Q14" s="211"/>
      <c r="R14" s="77"/>
    </row>
    <row r="15" spans="2:21" s="2" customFormat="1" ht="10.9" thickTop="1" thickBot="1" x14ac:dyDescent="0.35">
      <c r="B15" s="9"/>
      <c r="C15" s="201"/>
      <c r="D15" s="201"/>
      <c r="E15" s="32"/>
      <c r="F15" s="32"/>
      <c r="J15" s="8"/>
      <c r="K15" s="8"/>
    </row>
    <row r="16" spans="2:21" ht="16.5" thickTop="1" thickBot="1" x14ac:dyDescent="0.65">
      <c r="B16" s="87">
        <v>2</v>
      </c>
      <c r="C16" s="212" t="s">
        <v>25</v>
      </c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4"/>
    </row>
    <row r="17" spans="2:18" s="2" customFormat="1" ht="12" customHeight="1" thickTop="1" x14ac:dyDescent="0.3">
      <c r="B17" s="10">
        <v>2.1</v>
      </c>
      <c r="C17" s="215" t="s">
        <v>26</v>
      </c>
      <c r="D17" s="216"/>
      <c r="E17" s="216"/>
      <c r="F17" s="216"/>
      <c r="G17" s="217"/>
      <c r="H17" s="40">
        <v>1</v>
      </c>
      <c r="I17" s="41">
        <v>0.8</v>
      </c>
      <c r="J17" s="41">
        <f>(I17*Q5)*H17</f>
        <v>48</v>
      </c>
      <c r="K17" s="41">
        <v>0</v>
      </c>
      <c r="L17" s="125" t="s">
        <v>27</v>
      </c>
      <c r="M17" s="126"/>
      <c r="N17" s="126"/>
      <c r="O17" s="126"/>
      <c r="P17" s="126"/>
      <c r="Q17" s="128"/>
    </row>
    <row r="18" spans="2:18" s="2" customFormat="1" ht="33.6" customHeight="1" x14ac:dyDescent="0.3">
      <c r="B18" s="39">
        <v>2.2000000000000002</v>
      </c>
      <c r="C18" s="180" t="s">
        <v>28</v>
      </c>
      <c r="D18" s="181"/>
      <c r="E18" s="181"/>
      <c r="F18" s="181"/>
      <c r="G18" s="182"/>
      <c r="H18" s="19">
        <v>1</v>
      </c>
      <c r="I18" s="20">
        <v>2</v>
      </c>
      <c r="J18" s="20">
        <f>(I18*(M5*0.5))*H18</f>
        <v>120</v>
      </c>
      <c r="K18" s="20">
        <v>0</v>
      </c>
      <c r="L18" s="185" t="s">
        <v>29</v>
      </c>
      <c r="M18" s="185"/>
      <c r="N18" s="185"/>
      <c r="O18" s="185"/>
      <c r="P18" s="185"/>
      <c r="Q18" s="184"/>
    </row>
    <row r="19" spans="2:18" s="2" customFormat="1" ht="12" customHeight="1" x14ac:dyDescent="0.3">
      <c r="B19" s="38">
        <v>2.2999999999999998</v>
      </c>
      <c r="C19" s="208" t="s">
        <v>30</v>
      </c>
      <c r="D19" s="209"/>
      <c r="E19" s="209"/>
      <c r="F19" s="209"/>
      <c r="G19" s="210"/>
      <c r="H19" s="19">
        <v>1</v>
      </c>
      <c r="I19" s="20">
        <v>1.1000000000000001</v>
      </c>
      <c r="J19" s="20">
        <f>(I19*Q5)*H19</f>
        <v>66</v>
      </c>
      <c r="K19" s="20">
        <v>0</v>
      </c>
      <c r="L19" s="206" t="s">
        <v>31</v>
      </c>
      <c r="M19" s="206"/>
      <c r="N19" s="206"/>
      <c r="O19" s="206"/>
      <c r="P19" s="206"/>
      <c r="Q19" s="207"/>
    </row>
    <row r="20" spans="2:18" s="2" customFormat="1" ht="12" customHeight="1" x14ac:dyDescent="0.3">
      <c r="B20" s="39">
        <v>2.4</v>
      </c>
      <c r="C20" s="203" t="s">
        <v>32</v>
      </c>
      <c r="D20" s="204"/>
      <c r="E20" s="204"/>
      <c r="F20" s="204"/>
      <c r="G20" s="205"/>
      <c r="H20" s="19">
        <v>1</v>
      </c>
      <c r="I20" s="20">
        <v>0.5</v>
      </c>
      <c r="J20" s="20">
        <f>(I20*Q5)*H20</f>
        <v>30</v>
      </c>
      <c r="K20" s="20">
        <v>0</v>
      </c>
      <c r="L20" s="206" t="s">
        <v>33</v>
      </c>
      <c r="M20" s="206"/>
      <c r="N20" s="206"/>
      <c r="O20" s="206"/>
      <c r="P20" s="206"/>
      <c r="Q20" s="207"/>
    </row>
    <row r="21" spans="2:18" s="2" customFormat="1" ht="12" customHeight="1" x14ac:dyDescent="0.3">
      <c r="B21" s="38">
        <v>2.5</v>
      </c>
      <c r="C21" s="203" t="s">
        <v>34</v>
      </c>
      <c r="D21" s="204"/>
      <c r="E21" s="204"/>
      <c r="F21" s="204"/>
      <c r="G21" s="205"/>
      <c r="H21" s="19">
        <v>1</v>
      </c>
      <c r="I21" s="20">
        <v>1.5</v>
      </c>
      <c r="J21" s="20">
        <f>(I21*Q5)*H21</f>
        <v>90</v>
      </c>
      <c r="K21" s="20">
        <v>0</v>
      </c>
      <c r="L21" s="206" t="s">
        <v>35</v>
      </c>
      <c r="M21" s="206"/>
      <c r="N21" s="206"/>
      <c r="O21" s="206"/>
      <c r="P21" s="206"/>
      <c r="Q21" s="207"/>
    </row>
    <row r="22" spans="2:18" s="2" customFormat="1" ht="12" customHeight="1" x14ac:dyDescent="0.3">
      <c r="B22" s="39">
        <v>2.6</v>
      </c>
      <c r="C22" s="203" t="s">
        <v>36</v>
      </c>
      <c r="D22" s="204"/>
      <c r="E22" s="204"/>
      <c r="F22" s="204"/>
      <c r="G22" s="205"/>
      <c r="H22" s="19">
        <v>1</v>
      </c>
      <c r="I22" s="20">
        <v>1.9</v>
      </c>
      <c r="J22" s="20">
        <f>(I22*Q5)*H22</f>
        <v>114</v>
      </c>
      <c r="K22" s="20">
        <v>0</v>
      </c>
      <c r="L22" s="206" t="s">
        <v>37</v>
      </c>
      <c r="M22" s="206"/>
      <c r="N22" s="206"/>
      <c r="O22" s="206"/>
      <c r="P22" s="206"/>
      <c r="Q22" s="207"/>
    </row>
    <row r="23" spans="2:18" s="2" customFormat="1" ht="32.450000000000003" customHeight="1" x14ac:dyDescent="0.35">
      <c r="B23" s="38">
        <v>2.7</v>
      </c>
      <c r="C23" s="208" t="s">
        <v>38</v>
      </c>
      <c r="D23" s="209"/>
      <c r="E23" s="209"/>
      <c r="F23" s="209"/>
      <c r="G23" s="210"/>
      <c r="H23" s="43"/>
      <c r="I23" s="43"/>
      <c r="J23" s="20">
        <f>(SUM(J17:J22))*0.21</f>
        <v>98.28</v>
      </c>
      <c r="K23" s="20">
        <v>0</v>
      </c>
      <c r="L23" s="137" t="s">
        <v>39</v>
      </c>
      <c r="M23" s="137"/>
      <c r="N23" s="137"/>
      <c r="O23" s="137"/>
      <c r="P23" s="137"/>
      <c r="Q23" s="139"/>
    </row>
    <row r="24" spans="2:18" s="2" customFormat="1" ht="12" customHeight="1" thickBot="1" x14ac:dyDescent="0.4">
      <c r="B24" s="35">
        <v>2.8</v>
      </c>
      <c r="C24" s="193" t="s">
        <v>40</v>
      </c>
      <c r="D24" s="194"/>
      <c r="E24" s="194"/>
      <c r="F24" s="194"/>
      <c r="G24" s="195"/>
      <c r="H24" s="44"/>
      <c r="I24" s="44"/>
      <c r="J24" s="45">
        <v>0</v>
      </c>
      <c r="K24" s="45">
        <f>J24*Q5</f>
        <v>0</v>
      </c>
      <c r="L24" s="196"/>
      <c r="M24" s="197"/>
      <c r="N24" s="197"/>
      <c r="O24" s="197"/>
      <c r="P24" s="197"/>
      <c r="Q24" s="198"/>
    </row>
    <row r="25" spans="2:18" s="2" customFormat="1" ht="21.95" customHeight="1" thickTop="1" thickBot="1" x14ac:dyDescent="0.35">
      <c r="B25" s="165" t="s">
        <v>24</v>
      </c>
      <c r="C25" s="199"/>
      <c r="D25" s="199"/>
      <c r="E25" s="199"/>
      <c r="F25" s="199"/>
      <c r="G25" s="199"/>
      <c r="H25" s="199"/>
      <c r="I25" s="200"/>
      <c r="J25" s="42">
        <f>SUM(J17:J24)</f>
        <v>566.28</v>
      </c>
      <c r="K25" s="42">
        <f>J25+(J25*0.15)</f>
        <v>651.22199999999998</v>
      </c>
      <c r="L25" s="110" t="s">
        <v>41</v>
      </c>
      <c r="M25" s="111"/>
      <c r="N25" s="111"/>
      <c r="O25" s="111"/>
      <c r="P25" s="111"/>
      <c r="Q25" s="112"/>
      <c r="R25" s="77"/>
    </row>
    <row r="26" spans="2:18" s="2" customFormat="1" ht="10.9" thickTop="1" thickBot="1" x14ac:dyDescent="0.35">
      <c r="B26" s="79"/>
      <c r="C26" s="201"/>
      <c r="D26" s="201"/>
      <c r="E26" s="32"/>
      <c r="F26" s="32"/>
      <c r="J26" s="8"/>
      <c r="K26" s="8"/>
      <c r="L26" s="7"/>
      <c r="M26" s="7"/>
      <c r="N26" s="7"/>
      <c r="O26" s="7"/>
      <c r="P26" s="7"/>
      <c r="Q26" s="7"/>
    </row>
    <row r="27" spans="2:18" ht="16.5" thickTop="1" thickBot="1" x14ac:dyDescent="0.65">
      <c r="B27" s="88">
        <v>3</v>
      </c>
      <c r="C27" s="202" t="s">
        <v>42</v>
      </c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</row>
    <row r="28" spans="2:18" s="2" customFormat="1" ht="24.6" customHeight="1" thickTop="1" x14ac:dyDescent="0.3">
      <c r="B28" s="10">
        <v>3.1</v>
      </c>
      <c r="C28" s="180" t="s">
        <v>43</v>
      </c>
      <c r="D28" s="181"/>
      <c r="E28" s="181"/>
      <c r="F28" s="181"/>
      <c r="G28" s="182"/>
      <c r="H28" s="40">
        <f>B5</f>
        <v>0</v>
      </c>
      <c r="I28" s="41">
        <f>22+3.7</f>
        <v>25.7</v>
      </c>
      <c r="J28" s="41">
        <f>(I28*H28)</f>
        <v>0</v>
      </c>
      <c r="K28" s="41">
        <v>0</v>
      </c>
      <c r="L28" s="190" t="s">
        <v>44</v>
      </c>
      <c r="M28" s="190"/>
      <c r="N28" s="190"/>
      <c r="O28" s="190"/>
      <c r="P28" s="190"/>
      <c r="Q28" s="191"/>
    </row>
    <row r="29" spans="2:18" s="2" customFormat="1" ht="19.5" customHeight="1" x14ac:dyDescent="0.3">
      <c r="B29" s="72">
        <v>3.2</v>
      </c>
      <c r="C29" s="180" t="s">
        <v>45</v>
      </c>
      <c r="D29" s="181"/>
      <c r="E29" s="181"/>
      <c r="F29" s="181"/>
      <c r="G29" s="182"/>
      <c r="H29" s="19">
        <f>D5</f>
        <v>52</v>
      </c>
      <c r="I29" s="20">
        <f>22+3.7</f>
        <v>25.7</v>
      </c>
      <c r="J29" s="20">
        <f>I29*H29</f>
        <v>1336.3999999999999</v>
      </c>
      <c r="K29" s="20">
        <v>0</v>
      </c>
      <c r="L29" s="185" t="s">
        <v>44</v>
      </c>
      <c r="M29" s="185"/>
      <c r="N29" s="185"/>
      <c r="O29" s="185"/>
      <c r="P29" s="185"/>
      <c r="Q29" s="192"/>
    </row>
    <row r="30" spans="2:18" s="2" customFormat="1" ht="24" customHeight="1" x14ac:dyDescent="0.3">
      <c r="B30" s="5">
        <v>3.3</v>
      </c>
      <c r="C30" s="180" t="s">
        <v>4</v>
      </c>
      <c r="D30" s="181"/>
      <c r="E30" s="181"/>
      <c r="F30" s="181"/>
      <c r="G30" s="182"/>
      <c r="H30" s="19">
        <f>F5</f>
        <v>6</v>
      </c>
      <c r="I30" s="20">
        <f>65+3.7</f>
        <v>68.7</v>
      </c>
      <c r="J30" s="20">
        <f>I30*H30</f>
        <v>412.20000000000005</v>
      </c>
      <c r="K30" s="20">
        <v>0</v>
      </c>
      <c r="L30" s="185" t="s">
        <v>46</v>
      </c>
      <c r="M30" s="185"/>
      <c r="N30" s="185"/>
      <c r="O30" s="185"/>
      <c r="P30" s="185"/>
      <c r="Q30" s="192"/>
    </row>
    <row r="31" spans="2:18" s="2" customFormat="1" ht="12" customHeight="1" x14ac:dyDescent="0.3">
      <c r="B31" s="5">
        <v>3.4</v>
      </c>
      <c r="C31" s="180" t="s">
        <v>5</v>
      </c>
      <c r="D31" s="181"/>
      <c r="E31" s="181"/>
      <c r="F31" s="181"/>
      <c r="G31" s="182"/>
      <c r="H31" s="19">
        <f>I5</f>
        <v>2</v>
      </c>
      <c r="I31" s="20">
        <f>22+3.7</f>
        <v>25.7</v>
      </c>
      <c r="J31" s="20">
        <f>I31*H31</f>
        <v>51.4</v>
      </c>
      <c r="K31" s="20">
        <v>0</v>
      </c>
      <c r="L31" s="183"/>
      <c r="M31" s="183"/>
      <c r="N31" s="183"/>
      <c r="O31" s="183"/>
      <c r="P31" s="183"/>
      <c r="Q31" s="184"/>
    </row>
    <row r="32" spans="2:18" s="2" customFormat="1" ht="32.450000000000003" customHeight="1" x14ac:dyDescent="0.3">
      <c r="B32" s="72">
        <v>3.5</v>
      </c>
      <c r="C32" s="180" t="s">
        <v>47</v>
      </c>
      <c r="D32" s="181"/>
      <c r="E32" s="181"/>
      <c r="F32" s="181"/>
      <c r="G32" s="182"/>
      <c r="H32" s="19"/>
      <c r="I32" s="20"/>
      <c r="J32" s="20">
        <f>SUM(J28:J31)*0.23</f>
        <v>414</v>
      </c>
      <c r="K32" s="20">
        <v>0</v>
      </c>
      <c r="L32" s="185" t="s">
        <v>48</v>
      </c>
      <c r="M32" s="185"/>
      <c r="N32" s="185"/>
      <c r="O32" s="185"/>
      <c r="P32" s="185"/>
      <c r="Q32" s="186"/>
    </row>
    <row r="33" spans="2:18" s="2" customFormat="1" ht="12" customHeight="1" thickBot="1" x14ac:dyDescent="0.35">
      <c r="B33" s="80">
        <v>3.6</v>
      </c>
      <c r="C33" s="180" t="s">
        <v>40</v>
      </c>
      <c r="D33" s="181"/>
      <c r="E33" s="181"/>
      <c r="F33" s="181"/>
      <c r="G33" s="182"/>
      <c r="H33" s="19"/>
      <c r="I33" s="20"/>
      <c r="J33" s="20">
        <v>0</v>
      </c>
      <c r="K33" s="20">
        <v>0</v>
      </c>
      <c r="L33" s="187"/>
      <c r="M33" s="188"/>
      <c r="N33" s="188"/>
      <c r="O33" s="188"/>
      <c r="P33" s="188"/>
      <c r="Q33" s="189"/>
    </row>
    <row r="34" spans="2:18" s="2" customFormat="1" ht="20.45" customHeight="1" thickTop="1" thickBot="1" x14ac:dyDescent="0.35">
      <c r="B34" s="165" t="s">
        <v>24</v>
      </c>
      <c r="C34" s="166"/>
      <c r="D34" s="166"/>
      <c r="E34" s="166"/>
      <c r="F34" s="166"/>
      <c r="G34" s="166"/>
      <c r="H34" s="166"/>
      <c r="I34" s="167"/>
      <c r="J34" s="28">
        <f>SUM(J28:J33)</f>
        <v>2214</v>
      </c>
      <c r="K34" s="28">
        <f>J34+(J34*0.15)</f>
        <v>2546.1</v>
      </c>
      <c r="L34" s="110" t="s">
        <v>41</v>
      </c>
      <c r="M34" s="111"/>
      <c r="N34" s="111"/>
      <c r="O34" s="111"/>
      <c r="P34" s="111"/>
      <c r="Q34" s="112"/>
      <c r="R34" s="77"/>
    </row>
    <row r="35" spans="2:18" s="2" customFormat="1" ht="13.5" thickTop="1" thickBot="1" x14ac:dyDescent="0.4">
      <c r="B35" s="89"/>
      <c r="C35" s="46"/>
      <c r="D35" s="46"/>
      <c r="I35" s="8"/>
      <c r="J35" s="8"/>
      <c r="K35" s="8"/>
      <c r="Q35" s="74"/>
    </row>
    <row r="36" spans="2:18" ht="16.5" thickTop="1" thickBot="1" x14ac:dyDescent="0.65">
      <c r="B36" s="90">
        <v>4</v>
      </c>
      <c r="C36" s="168" t="s">
        <v>49</v>
      </c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70"/>
    </row>
    <row r="37" spans="2:18" s="2" customFormat="1" ht="21" customHeight="1" thickTop="1" x14ac:dyDescent="0.3">
      <c r="B37" s="36">
        <v>4.0999999999999996</v>
      </c>
      <c r="C37" s="171" t="s">
        <v>50</v>
      </c>
      <c r="D37" s="172"/>
      <c r="E37" s="172"/>
      <c r="F37" s="172"/>
      <c r="G37" s="173"/>
      <c r="H37" s="30">
        <v>1</v>
      </c>
      <c r="I37" s="30">
        <v>0.6</v>
      </c>
      <c r="J37" s="30">
        <f>(I37*Q5)*H37</f>
        <v>36</v>
      </c>
      <c r="K37" s="30">
        <v>0</v>
      </c>
      <c r="L37" s="174" t="s">
        <v>51</v>
      </c>
      <c r="M37" s="175"/>
      <c r="N37" s="175"/>
      <c r="O37" s="175"/>
      <c r="P37" s="175"/>
      <c r="Q37" s="176"/>
    </row>
    <row r="38" spans="2:18" s="2" customFormat="1" ht="31.35" customHeight="1" x14ac:dyDescent="0.3">
      <c r="B38" s="34">
        <v>4.2</v>
      </c>
      <c r="C38" s="134" t="s">
        <v>52</v>
      </c>
      <c r="D38" s="135"/>
      <c r="E38" s="135"/>
      <c r="F38" s="135"/>
      <c r="G38" s="136"/>
      <c r="H38" s="20">
        <v>1</v>
      </c>
      <c r="I38" s="20">
        <v>4.5</v>
      </c>
      <c r="J38" s="20">
        <f>(I38*(M5*0.5))*H38</f>
        <v>270</v>
      </c>
      <c r="K38" s="20">
        <v>0</v>
      </c>
      <c r="L38" s="177" t="s">
        <v>53</v>
      </c>
      <c r="M38" s="178"/>
      <c r="N38" s="178"/>
      <c r="O38" s="178"/>
      <c r="P38" s="178"/>
      <c r="Q38" s="179"/>
    </row>
    <row r="39" spans="2:18" s="2" customFormat="1" ht="12" customHeight="1" x14ac:dyDescent="0.3">
      <c r="B39" s="29">
        <v>4.3</v>
      </c>
      <c r="C39" s="156" t="s">
        <v>40</v>
      </c>
      <c r="D39" s="157"/>
      <c r="E39" s="157"/>
      <c r="F39" s="157"/>
      <c r="G39" s="158"/>
      <c r="H39" s="15">
        <v>0</v>
      </c>
      <c r="I39" s="15">
        <v>0</v>
      </c>
      <c r="J39" s="15">
        <f>(I39*Q5)*H39</f>
        <v>0</v>
      </c>
      <c r="K39" s="15">
        <v>0</v>
      </c>
      <c r="L39" s="159"/>
      <c r="M39" s="160"/>
      <c r="N39" s="160"/>
      <c r="O39" s="160"/>
      <c r="P39" s="160"/>
      <c r="Q39" s="161"/>
    </row>
    <row r="40" spans="2:18" s="2" customFormat="1" ht="12" customHeight="1" thickBot="1" x14ac:dyDescent="0.35">
      <c r="B40" s="34">
        <v>4.4000000000000004</v>
      </c>
      <c r="C40" s="162" t="s">
        <v>54</v>
      </c>
      <c r="D40" s="163"/>
      <c r="E40" s="163"/>
      <c r="F40" s="163"/>
      <c r="G40" s="164"/>
      <c r="H40" s="22">
        <v>0</v>
      </c>
      <c r="I40" s="22">
        <v>0</v>
      </c>
      <c r="J40" s="22">
        <f>(I40*Q5)*H40</f>
        <v>0</v>
      </c>
      <c r="K40" s="22">
        <v>0</v>
      </c>
      <c r="L40" s="143"/>
      <c r="M40" s="144"/>
      <c r="N40" s="144"/>
      <c r="O40" s="144"/>
      <c r="P40" s="144"/>
      <c r="Q40" s="145"/>
    </row>
    <row r="41" spans="2:18" s="2" customFormat="1" ht="22.5" customHeight="1" thickTop="1" thickBot="1" x14ac:dyDescent="0.35">
      <c r="B41" s="129" t="s">
        <v>24</v>
      </c>
      <c r="C41" s="129"/>
      <c r="D41" s="129"/>
      <c r="E41" s="129"/>
      <c r="F41" s="129"/>
      <c r="G41" s="129"/>
      <c r="H41" s="129"/>
      <c r="I41" s="129"/>
      <c r="J41" s="57">
        <f>SUM(J37:J40)</f>
        <v>306</v>
      </c>
      <c r="K41" s="58">
        <f>J41+(J41*0.15)</f>
        <v>351.9</v>
      </c>
      <c r="L41" s="110" t="s">
        <v>41</v>
      </c>
      <c r="M41" s="111"/>
      <c r="N41" s="111"/>
      <c r="O41" s="111"/>
      <c r="P41" s="111"/>
      <c r="Q41" s="112"/>
      <c r="R41" s="77"/>
    </row>
    <row r="42" spans="2:18" ht="13.5" thickTop="1" thickBot="1" x14ac:dyDescent="0.4">
      <c r="I42" s="3"/>
    </row>
    <row r="43" spans="2:18" ht="16.5" thickTop="1" thickBot="1" x14ac:dyDescent="0.65">
      <c r="B43" s="85" t="s">
        <v>55</v>
      </c>
      <c r="C43" s="146" t="s">
        <v>56</v>
      </c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8"/>
    </row>
    <row r="44" spans="2:18" ht="16.5" thickTop="1" thickBot="1" x14ac:dyDescent="0.65">
      <c r="B44" s="91">
        <v>5</v>
      </c>
      <c r="C44" s="149" t="s">
        <v>57</v>
      </c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</row>
    <row r="45" spans="2:18" s="2" customFormat="1" ht="22.7" customHeight="1" thickTop="1" x14ac:dyDescent="0.3">
      <c r="B45" s="29">
        <v>5.0999999999999996</v>
      </c>
      <c r="C45" s="150" t="s">
        <v>58</v>
      </c>
      <c r="D45" s="151"/>
      <c r="E45" s="151"/>
      <c r="F45" s="151"/>
      <c r="G45" s="152"/>
      <c r="H45" s="55">
        <v>1</v>
      </c>
      <c r="I45" s="20">
        <v>1.6</v>
      </c>
      <c r="J45" s="53">
        <f>(I45*K5)*H45</f>
        <v>48</v>
      </c>
      <c r="K45" s="53">
        <v>0</v>
      </c>
      <c r="L45" s="153" t="s">
        <v>59</v>
      </c>
      <c r="M45" s="154"/>
      <c r="N45" s="154"/>
      <c r="O45" s="154"/>
      <c r="P45" s="154"/>
      <c r="Q45" s="155"/>
    </row>
    <row r="46" spans="2:18" s="2" customFormat="1" ht="11.65" x14ac:dyDescent="0.3">
      <c r="B46" s="29">
        <v>5.2</v>
      </c>
      <c r="C46" s="134" t="s">
        <v>60</v>
      </c>
      <c r="D46" s="135"/>
      <c r="E46" s="135"/>
      <c r="F46" s="135"/>
      <c r="G46" s="136"/>
      <c r="H46" s="56">
        <v>1</v>
      </c>
      <c r="I46" s="30">
        <v>5</v>
      </c>
      <c r="J46" s="31">
        <f>(I46*K5)*H46</f>
        <v>150</v>
      </c>
      <c r="K46" s="30">
        <v>0</v>
      </c>
      <c r="L46" s="121" t="s">
        <v>61</v>
      </c>
      <c r="M46" s="122"/>
      <c r="N46" s="122"/>
      <c r="O46" s="122"/>
      <c r="P46" s="122"/>
      <c r="Q46" s="124"/>
    </row>
    <row r="47" spans="2:18" s="2" customFormat="1" ht="22.35" customHeight="1" x14ac:dyDescent="0.3">
      <c r="B47" s="29">
        <v>5.3</v>
      </c>
      <c r="C47" s="134" t="s">
        <v>62</v>
      </c>
      <c r="D47" s="135"/>
      <c r="E47" s="135"/>
      <c r="F47" s="135"/>
      <c r="G47" s="136"/>
      <c r="H47" s="56">
        <v>1</v>
      </c>
      <c r="I47" s="20">
        <v>1.5</v>
      </c>
      <c r="J47" s="53">
        <f>I47*(K5*0.3)</f>
        <v>13.5</v>
      </c>
      <c r="K47" s="20">
        <v>0</v>
      </c>
      <c r="L47" s="137" t="s">
        <v>63</v>
      </c>
      <c r="M47" s="138"/>
      <c r="N47" s="138"/>
      <c r="O47" s="138"/>
      <c r="P47" s="138"/>
      <c r="Q47" s="139"/>
    </row>
    <row r="48" spans="2:18" s="2" customFormat="1" ht="12" customHeight="1" x14ac:dyDescent="0.3">
      <c r="B48" s="60">
        <v>5.4</v>
      </c>
      <c r="C48" s="134" t="s">
        <v>64</v>
      </c>
      <c r="D48" s="135"/>
      <c r="E48" s="135"/>
      <c r="F48" s="135"/>
      <c r="G48" s="136"/>
      <c r="H48" s="61">
        <v>1</v>
      </c>
      <c r="I48" s="24">
        <v>1</v>
      </c>
      <c r="J48" s="62">
        <f>(I48*K5)*H48</f>
        <v>30</v>
      </c>
      <c r="K48" s="24">
        <v>0</v>
      </c>
      <c r="L48" s="137" t="s">
        <v>65</v>
      </c>
      <c r="M48" s="138"/>
      <c r="N48" s="138"/>
      <c r="O48" s="138"/>
      <c r="P48" s="138"/>
      <c r="Q48" s="139"/>
    </row>
    <row r="49" spans="2:18" s="2" customFormat="1" ht="12" customHeight="1" thickBot="1" x14ac:dyDescent="0.35">
      <c r="B49" s="60">
        <v>5.5</v>
      </c>
      <c r="C49" s="140" t="s">
        <v>40</v>
      </c>
      <c r="D49" s="141"/>
      <c r="E49" s="141"/>
      <c r="F49" s="141"/>
      <c r="G49" s="142"/>
      <c r="H49" s="49">
        <v>0</v>
      </c>
      <c r="I49" s="24">
        <v>0</v>
      </c>
      <c r="J49" s="24">
        <f>(I49*K5)*H49</f>
        <v>0</v>
      </c>
      <c r="K49" s="24">
        <v>0</v>
      </c>
      <c r="L49" s="143"/>
      <c r="M49" s="144"/>
      <c r="N49" s="144"/>
      <c r="O49" s="144"/>
      <c r="P49" s="144"/>
      <c r="Q49" s="145"/>
    </row>
    <row r="50" spans="2:18" s="2" customFormat="1" ht="21.6" customHeight="1" thickTop="1" thickBot="1" x14ac:dyDescent="0.35">
      <c r="B50" s="129" t="s">
        <v>24</v>
      </c>
      <c r="C50" s="129"/>
      <c r="D50" s="129"/>
      <c r="E50" s="129"/>
      <c r="F50" s="129"/>
      <c r="G50" s="129"/>
      <c r="H50" s="129"/>
      <c r="I50" s="129"/>
      <c r="J50" s="63">
        <f>SUM(J45:J49)</f>
        <v>241.5</v>
      </c>
      <c r="K50" s="63">
        <f>J50+(J50*0.15)</f>
        <v>277.72500000000002</v>
      </c>
      <c r="L50" s="110" t="s">
        <v>41</v>
      </c>
      <c r="M50" s="111"/>
      <c r="N50" s="111"/>
      <c r="O50" s="111"/>
      <c r="P50" s="111"/>
      <c r="Q50" s="112"/>
      <c r="R50" s="77"/>
    </row>
    <row r="51" spans="2:18" ht="13.5" thickTop="1" thickBot="1" x14ac:dyDescent="0.4">
      <c r="I51" s="3"/>
    </row>
    <row r="52" spans="2:18" ht="16.5" thickTop="1" thickBot="1" x14ac:dyDescent="0.65">
      <c r="B52" s="90">
        <v>6</v>
      </c>
      <c r="C52" s="37" t="s">
        <v>66</v>
      </c>
      <c r="D52" s="64"/>
      <c r="E52" s="64"/>
      <c r="F52" s="64"/>
      <c r="G52" s="65"/>
      <c r="H52" s="65"/>
      <c r="I52" s="66"/>
      <c r="J52" s="65"/>
      <c r="K52" s="65"/>
      <c r="L52" s="65"/>
      <c r="M52" s="65"/>
      <c r="N52" s="65"/>
      <c r="O52" s="65"/>
      <c r="P52" s="65"/>
      <c r="Q52" s="65"/>
    </row>
    <row r="53" spans="2:18" s="2" customFormat="1" ht="12" customHeight="1" thickTop="1" x14ac:dyDescent="0.3">
      <c r="B53" s="12">
        <v>6.1</v>
      </c>
      <c r="C53" s="130" t="s">
        <v>67</v>
      </c>
      <c r="D53" s="131"/>
      <c r="E53" s="131"/>
      <c r="F53" s="131"/>
      <c r="G53" s="132"/>
      <c r="H53" s="16">
        <v>1</v>
      </c>
      <c r="I53" s="17">
        <v>1.1000000000000001</v>
      </c>
      <c r="J53" s="17">
        <f>(I53*Q5)*H53</f>
        <v>66</v>
      </c>
      <c r="K53" s="17">
        <v>0</v>
      </c>
      <c r="L53" s="130" t="s">
        <v>68</v>
      </c>
      <c r="M53" s="131"/>
      <c r="N53" s="131"/>
      <c r="O53" s="131"/>
      <c r="P53" s="131"/>
      <c r="Q53" s="133"/>
    </row>
    <row r="54" spans="2:18" s="2" customFormat="1" ht="12" customHeight="1" x14ac:dyDescent="0.3">
      <c r="B54" s="13">
        <v>6.2</v>
      </c>
      <c r="C54" s="121" t="s">
        <v>69</v>
      </c>
      <c r="D54" s="122"/>
      <c r="E54" s="122"/>
      <c r="F54" s="122"/>
      <c r="G54" s="123"/>
      <c r="H54" s="18">
        <v>1</v>
      </c>
      <c r="I54" s="20">
        <v>0.5</v>
      </c>
      <c r="J54" s="20">
        <f>(I54*Q5)*H54</f>
        <v>30</v>
      </c>
      <c r="K54" s="20">
        <v>0</v>
      </c>
      <c r="L54" s="121" t="s">
        <v>70</v>
      </c>
      <c r="M54" s="122"/>
      <c r="N54" s="122"/>
      <c r="O54" s="122"/>
      <c r="P54" s="122"/>
      <c r="Q54" s="124"/>
    </row>
    <row r="55" spans="2:18" s="2" customFormat="1" ht="12" customHeight="1" x14ac:dyDescent="0.3">
      <c r="B55" s="13">
        <v>6.3</v>
      </c>
      <c r="C55" s="121" t="s">
        <v>71</v>
      </c>
      <c r="D55" s="122"/>
      <c r="E55" s="122"/>
      <c r="F55" s="122"/>
      <c r="G55" s="123"/>
      <c r="H55" s="18">
        <v>1</v>
      </c>
      <c r="I55" s="20">
        <v>0.3</v>
      </c>
      <c r="J55" s="20">
        <f>(I55*Q5)*H55</f>
        <v>18</v>
      </c>
      <c r="K55" s="20">
        <v>0</v>
      </c>
      <c r="L55" s="121" t="s">
        <v>72</v>
      </c>
      <c r="M55" s="122"/>
      <c r="N55" s="122"/>
      <c r="O55" s="122"/>
      <c r="P55" s="122"/>
      <c r="Q55" s="124"/>
    </row>
    <row r="56" spans="2:18" s="2" customFormat="1" ht="12" customHeight="1" x14ac:dyDescent="0.3">
      <c r="B56" s="13">
        <v>6.4</v>
      </c>
      <c r="C56" s="121" t="s">
        <v>73</v>
      </c>
      <c r="D56" s="122"/>
      <c r="E56" s="122"/>
      <c r="F56" s="122"/>
      <c r="G56" s="123"/>
      <c r="H56" s="18">
        <v>1</v>
      </c>
      <c r="I56" s="20">
        <v>0.4</v>
      </c>
      <c r="J56" s="20">
        <f>(I56*Q5)*H56</f>
        <v>24</v>
      </c>
      <c r="K56" s="20">
        <v>0</v>
      </c>
      <c r="L56" s="121" t="s">
        <v>74</v>
      </c>
      <c r="M56" s="122"/>
      <c r="N56" s="122"/>
      <c r="O56" s="122"/>
      <c r="P56" s="122"/>
      <c r="Q56" s="124"/>
    </row>
    <row r="57" spans="2:18" s="2" customFormat="1" ht="12" customHeight="1" x14ac:dyDescent="0.3">
      <c r="B57" s="13">
        <v>6.5</v>
      </c>
      <c r="C57" s="121" t="s">
        <v>75</v>
      </c>
      <c r="D57" s="122"/>
      <c r="E57" s="122"/>
      <c r="F57" s="122"/>
      <c r="G57" s="123"/>
      <c r="H57" s="18">
        <v>1</v>
      </c>
      <c r="I57" s="20">
        <v>1.2</v>
      </c>
      <c r="J57" s="20">
        <f>(I57*Q5)*H57</f>
        <v>72</v>
      </c>
      <c r="K57" s="20">
        <v>0</v>
      </c>
      <c r="L57" s="121" t="s">
        <v>76</v>
      </c>
      <c r="M57" s="122"/>
      <c r="N57" s="122"/>
      <c r="O57" s="122"/>
      <c r="P57" s="122"/>
      <c r="Q57" s="124"/>
    </row>
    <row r="58" spans="2:18" s="2" customFormat="1" ht="12" customHeight="1" x14ac:dyDescent="0.3">
      <c r="B58" s="13">
        <v>6.6</v>
      </c>
      <c r="C58" s="121" t="s">
        <v>77</v>
      </c>
      <c r="D58" s="122"/>
      <c r="E58" s="122"/>
      <c r="F58" s="122"/>
      <c r="G58" s="123"/>
      <c r="H58" s="18">
        <v>1</v>
      </c>
      <c r="I58" s="20">
        <v>1.8</v>
      </c>
      <c r="J58" s="20">
        <f>(I58*Q5)*H58</f>
        <v>108</v>
      </c>
      <c r="K58" s="20">
        <v>0</v>
      </c>
      <c r="L58" s="121" t="s">
        <v>78</v>
      </c>
      <c r="M58" s="122"/>
      <c r="N58" s="122"/>
      <c r="O58" s="122"/>
      <c r="P58" s="122"/>
      <c r="Q58" s="124"/>
    </row>
    <row r="59" spans="2:18" s="2" customFormat="1" ht="12" customHeight="1" x14ac:dyDescent="0.3">
      <c r="B59" s="13">
        <v>6.7</v>
      </c>
      <c r="C59" s="121" t="s">
        <v>79</v>
      </c>
      <c r="D59" s="122"/>
      <c r="E59" s="122"/>
      <c r="F59" s="122"/>
      <c r="G59" s="123"/>
      <c r="H59" s="19">
        <v>1</v>
      </c>
      <c r="I59" s="20">
        <v>0.2</v>
      </c>
      <c r="J59" s="20">
        <f>(I59*Q5)*H59</f>
        <v>12</v>
      </c>
      <c r="K59" s="20">
        <v>0</v>
      </c>
      <c r="L59" s="121" t="s">
        <v>80</v>
      </c>
      <c r="M59" s="122"/>
      <c r="N59" s="122"/>
      <c r="O59" s="122"/>
      <c r="P59" s="122"/>
      <c r="Q59" s="124"/>
    </row>
    <row r="60" spans="2:18" s="2" customFormat="1" ht="12" customHeight="1" x14ac:dyDescent="0.3">
      <c r="B60" s="6">
        <v>6.8</v>
      </c>
      <c r="C60" s="125" t="s">
        <v>81</v>
      </c>
      <c r="D60" s="126"/>
      <c r="E60" s="126"/>
      <c r="F60" s="126"/>
      <c r="G60" s="127"/>
      <c r="H60" s="23">
        <v>1</v>
      </c>
      <c r="I60" s="20">
        <v>35</v>
      </c>
      <c r="J60" s="22">
        <f>H60*I60</f>
        <v>35</v>
      </c>
      <c r="K60" s="24">
        <v>0</v>
      </c>
      <c r="L60" s="125" t="s">
        <v>82</v>
      </c>
      <c r="M60" s="126"/>
      <c r="N60" s="126"/>
      <c r="O60" s="126"/>
      <c r="P60" s="126"/>
      <c r="Q60" s="128"/>
    </row>
    <row r="61" spans="2:18" s="2" customFormat="1" ht="12" customHeight="1" thickBot="1" x14ac:dyDescent="0.35">
      <c r="B61" s="50">
        <v>6.9</v>
      </c>
      <c r="C61" s="101" t="s">
        <v>40</v>
      </c>
      <c r="D61" s="102"/>
      <c r="E61" s="102"/>
      <c r="F61" s="102"/>
      <c r="G61" s="103"/>
      <c r="H61" s="51">
        <v>1</v>
      </c>
      <c r="I61" s="59">
        <v>0</v>
      </c>
      <c r="J61" s="52">
        <f>(I61*Q5)*H61</f>
        <v>0</v>
      </c>
      <c r="K61" s="45">
        <v>0</v>
      </c>
      <c r="L61" s="104"/>
      <c r="M61" s="105"/>
      <c r="N61" s="105"/>
      <c r="O61" s="105"/>
      <c r="P61" s="105"/>
      <c r="Q61" s="106"/>
    </row>
    <row r="62" spans="2:18" s="2" customFormat="1" ht="21.95" customHeight="1" thickTop="1" thickBot="1" x14ac:dyDescent="0.35">
      <c r="B62" s="107" t="s">
        <v>24</v>
      </c>
      <c r="C62" s="108"/>
      <c r="D62" s="108"/>
      <c r="E62" s="108"/>
      <c r="F62" s="108"/>
      <c r="G62" s="108"/>
      <c r="H62" s="108"/>
      <c r="I62" s="109"/>
      <c r="J62" s="57">
        <f>SUM(J53:J59)</f>
        <v>330</v>
      </c>
      <c r="K62" s="68">
        <f>J62+(J62*0.15)</f>
        <v>379.5</v>
      </c>
      <c r="L62" s="110" t="s">
        <v>41</v>
      </c>
      <c r="M62" s="111"/>
      <c r="N62" s="111"/>
      <c r="O62" s="111"/>
      <c r="P62" s="111"/>
      <c r="Q62" s="112"/>
      <c r="R62" s="77"/>
    </row>
    <row r="63" spans="2:18" s="2" customFormat="1" ht="13.5" thickTop="1" thickBot="1" x14ac:dyDescent="0.4">
      <c r="B63" s="89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77"/>
    </row>
    <row r="64" spans="2:18" ht="14.45" customHeight="1" thickTop="1" thickBot="1" x14ac:dyDescent="0.4">
      <c r="B64" s="113" t="s">
        <v>83</v>
      </c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5"/>
    </row>
    <row r="65" spans="2:17" ht="27" customHeight="1" thickTop="1" thickBot="1" x14ac:dyDescent="0.4">
      <c r="B65" s="116" t="s">
        <v>84</v>
      </c>
      <c r="C65" s="117"/>
      <c r="D65" s="117"/>
      <c r="E65" s="117"/>
      <c r="F65" s="117"/>
      <c r="G65" s="117"/>
      <c r="H65" s="117"/>
      <c r="I65" s="117"/>
      <c r="J65" s="69">
        <f>(J62+J50+J41+J34+J25+J14)</f>
        <v>3729.7799999999997</v>
      </c>
      <c r="K65" s="70">
        <f>(K62+K50+K41+K34+K25+K14)</f>
        <v>4289.2470000000003</v>
      </c>
      <c r="L65" s="118" t="s">
        <v>41</v>
      </c>
      <c r="M65" s="119"/>
      <c r="N65" s="119"/>
      <c r="O65" s="119"/>
      <c r="P65" s="119"/>
      <c r="Q65" s="120"/>
    </row>
    <row r="66" spans="2:17" ht="13.15" thickTop="1" x14ac:dyDescent="0.35">
      <c r="B66" s="89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</row>
    <row r="67" spans="2:17" ht="28.7" customHeight="1" x14ac:dyDescent="0.35">
      <c r="B67" s="99" t="s">
        <v>85</v>
      </c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</row>
    <row r="68" spans="2:17" ht="15" customHeight="1" x14ac:dyDescent="0.35">
      <c r="B68" s="99" t="s">
        <v>86</v>
      </c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</row>
    <row r="69" spans="2:17" ht="29.45" customHeight="1" x14ac:dyDescent="0.35">
      <c r="B69" s="99" t="s">
        <v>87</v>
      </c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</row>
    <row r="70" spans="2:17" ht="13.35" customHeight="1" x14ac:dyDescent="0.35">
      <c r="B70" s="100" t="s">
        <v>88</v>
      </c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</row>
    <row r="71" spans="2:17" ht="27.6" customHeight="1" x14ac:dyDescent="0.35">
      <c r="B71" s="99" t="s">
        <v>89</v>
      </c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</row>
    <row r="112" spans="3:3" x14ac:dyDescent="0.35">
      <c r="C112" s="1"/>
    </row>
    <row r="129" spans="3:3" x14ac:dyDescent="0.35">
      <c r="C129" s="1"/>
    </row>
  </sheetData>
  <mergeCells count="118">
    <mergeCell ref="B1:Q1"/>
    <mergeCell ref="B2:Q2"/>
    <mergeCell ref="B4:C4"/>
    <mergeCell ref="D4:E4"/>
    <mergeCell ref="F4:H4"/>
    <mergeCell ref="I4:J4"/>
    <mergeCell ref="K4:L4"/>
    <mergeCell ref="M4:P4"/>
    <mergeCell ref="B7:B8"/>
    <mergeCell ref="C7:G8"/>
    <mergeCell ref="H7:H8"/>
    <mergeCell ref="I7:J7"/>
    <mergeCell ref="K7:K8"/>
    <mergeCell ref="L7:Q8"/>
    <mergeCell ref="B5:C5"/>
    <mergeCell ref="D5:E5"/>
    <mergeCell ref="F5:H5"/>
    <mergeCell ref="I5:J5"/>
    <mergeCell ref="K5:L5"/>
    <mergeCell ref="M5:P5"/>
    <mergeCell ref="B14:I14"/>
    <mergeCell ref="L14:Q14"/>
    <mergeCell ref="C15:D15"/>
    <mergeCell ref="C16:Q16"/>
    <mergeCell ref="C17:G17"/>
    <mergeCell ref="L17:Q17"/>
    <mergeCell ref="L9:Q9"/>
    <mergeCell ref="C10:Q10"/>
    <mergeCell ref="C11:Q11"/>
    <mergeCell ref="C12:G12"/>
    <mergeCell ref="L12:Q12"/>
    <mergeCell ref="C13:G13"/>
    <mergeCell ref="L13:Q13"/>
    <mergeCell ref="C21:G21"/>
    <mergeCell ref="L21:Q21"/>
    <mergeCell ref="C22:G22"/>
    <mergeCell ref="L22:Q22"/>
    <mergeCell ref="C23:G23"/>
    <mergeCell ref="L23:Q23"/>
    <mergeCell ref="C18:G18"/>
    <mergeCell ref="L18:Q18"/>
    <mergeCell ref="C19:G19"/>
    <mergeCell ref="L19:Q19"/>
    <mergeCell ref="C20:G20"/>
    <mergeCell ref="L20:Q20"/>
    <mergeCell ref="C28:G28"/>
    <mergeCell ref="L28:Q28"/>
    <mergeCell ref="C29:G29"/>
    <mergeCell ref="L29:Q29"/>
    <mergeCell ref="C30:G30"/>
    <mergeCell ref="L30:Q30"/>
    <mergeCell ref="C24:G24"/>
    <mergeCell ref="L24:Q24"/>
    <mergeCell ref="B25:I25"/>
    <mergeCell ref="L25:Q25"/>
    <mergeCell ref="C26:D26"/>
    <mergeCell ref="C27:Q27"/>
    <mergeCell ref="B34:I34"/>
    <mergeCell ref="L34:Q34"/>
    <mergeCell ref="C36:Q36"/>
    <mergeCell ref="C37:G37"/>
    <mergeCell ref="L37:Q37"/>
    <mergeCell ref="C38:G38"/>
    <mergeCell ref="L38:Q38"/>
    <mergeCell ref="C31:G31"/>
    <mergeCell ref="L31:Q31"/>
    <mergeCell ref="C32:G32"/>
    <mergeCell ref="L32:Q32"/>
    <mergeCell ref="C33:G33"/>
    <mergeCell ref="L33:Q33"/>
    <mergeCell ref="C43:Q43"/>
    <mergeCell ref="C44:Q44"/>
    <mergeCell ref="C45:G45"/>
    <mergeCell ref="L45:Q45"/>
    <mergeCell ref="C46:G46"/>
    <mergeCell ref="L46:Q46"/>
    <mergeCell ref="C39:G39"/>
    <mergeCell ref="L39:Q39"/>
    <mergeCell ref="C40:G40"/>
    <mergeCell ref="L40:Q40"/>
    <mergeCell ref="B41:I41"/>
    <mergeCell ref="L41:Q41"/>
    <mergeCell ref="B50:I50"/>
    <mergeCell ref="L50:Q50"/>
    <mergeCell ref="C53:G53"/>
    <mergeCell ref="L53:Q53"/>
    <mergeCell ref="C54:G54"/>
    <mergeCell ref="L54:Q54"/>
    <mergeCell ref="C47:G47"/>
    <mergeCell ref="L47:Q47"/>
    <mergeCell ref="C48:G48"/>
    <mergeCell ref="L48:Q48"/>
    <mergeCell ref="C49:G49"/>
    <mergeCell ref="L49:Q49"/>
    <mergeCell ref="C58:G58"/>
    <mergeCell ref="L58:Q58"/>
    <mergeCell ref="C59:G59"/>
    <mergeCell ref="L59:Q59"/>
    <mergeCell ref="C60:G60"/>
    <mergeCell ref="L60:Q60"/>
    <mergeCell ref="C55:G55"/>
    <mergeCell ref="L55:Q55"/>
    <mergeCell ref="C56:G56"/>
    <mergeCell ref="L56:Q56"/>
    <mergeCell ref="C57:G57"/>
    <mergeCell ref="L57:Q57"/>
    <mergeCell ref="B67:Q67"/>
    <mergeCell ref="B68:Q68"/>
    <mergeCell ref="B69:Q69"/>
    <mergeCell ref="B70:Q70"/>
    <mergeCell ref="B71:Q71"/>
    <mergeCell ref="C61:G61"/>
    <mergeCell ref="L61:Q61"/>
    <mergeCell ref="B62:I62"/>
    <mergeCell ref="L62:Q62"/>
    <mergeCell ref="B64:Q64"/>
    <mergeCell ref="B65:I65"/>
    <mergeCell ref="L65:Q65"/>
  </mergeCells>
  <printOptions horizontalCentered="1"/>
  <pageMargins left="0.25" right="0.25" top="0.75" bottom="0.75" header="0.3" footer="0.3"/>
  <pageSetup paperSize="40" scale="95" fitToHeight="0" orientation="portrait" r:id="rId1"/>
  <headerFooter>
    <oddHeader>&amp;L&amp;8&amp;F/&amp;A&amp;R&amp;14Annex ...&amp;10Page 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A479A-F72E-4C98-89B3-AD045E2F7A12}">
  <sheetPr>
    <tabColor rgb="FF92D050"/>
    <pageSetUpPr fitToPage="1"/>
  </sheetPr>
  <dimension ref="B1:U129"/>
  <sheetViews>
    <sheetView zoomScaleNormal="100" zoomScaleSheetLayoutView="40" zoomScalePageLayoutView="85" workbookViewId="0"/>
  </sheetViews>
  <sheetFormatPr defaultColWidth="8.3984375" defaultRowHeight="12.75" x14ac:dyDescent="0.35"/>
  <cols>
    <col min="2" max="2" width="4" style="4" customWidth="1"/>
    <col min="3" max="3" width="11.3984375" customWidth="1"/>
    <col min="4" max="4" width="7" customWidth="1"/>
    <col min="5" max="5" width="7.86328125" customWidth="1"/>
    <col min="6" max="6" width="3.86328125" customWidth="1"/>
    <col min="7" max="7" width="0.86328125" customWidth="1"/>
    <col min="8" max="8" width="7.86328125" bestFit="1" customWidth="1"/>
    <col min="9" max="9" width="6.59765625" customWidth="1"/>
    <col min="10" max="10" width="9.59765625" bestFit="1" customWidth="1"/>
    <col min="11" max="11" width="9.86328125" customWidth="1"/>
    <col min="12" max="12" width="8.59765625" customWidth="1"/>
    <col min="13" max="16" width="3.86328125" customWidth="1"/>
    <col min="17" max="17" width="16.1328125" customWidth="1"/>
    <col min="19" max="20" width="8.3984375" style="307"/>
  </cols>
  <sheetData>
    <row r="1" spans="2:21" ht="22.5" customHeight="1" thickTop="1" thickBot="1" x14ac:dyDescent="0.85">
      <c r="B1" s="232" t="s">
        <v>0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4"/>
    </row>
    <row r="2" spans="2:21" ht="15" customHeight="1" thickTop="1" x14ac:dyDescent="0.4">
      <c r="B2" s="235" t="s">
        <v>1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</row>
    <row r="3" spans="2:21" ht="15" customHeight="1" thickBot="1" x14ac:dyDescent="0.45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2:21" ht="24" customHeight="1" thickTop="1" thickBot="1" x14ac:dyDescent="0.4">
      <c r="B4" s="236" t="s">
        <v>2</v>
      </c>
      <c r="C4" s="237"/>
      <c r="D4" s="236" t="s">
        <v>3</v>
      </c>
      <c r="E4" s="237"/>
      <c r="F4" s="236" t="s">
        <v>4</v>
      </c>
      <c r="G4" s="238"/>
      <c r="H4" s="237"/>
      <c r="I4" s="239" t="s">
        <v>5</v>
      </c>
      <c r="J4" s="240"/>
      <c r="K4" s="241" t="s">
        <v>6</v>
      </c>
      <c r="L4" s="242"/>
      <c r="M4" s="243" t="s">
        <v>7</v>
      </c>
      <c r="N4" s="244"/>
      <c r="O4" s="244"/>
      <c r="P4" s="245"/>
      <c r="Q4" s="33" t="s">
        <v>8</v>
      </c>
    </row>
    <row r="5" spans="2:21" ht="13.5" thickTop="1" thickBot="1" x14ac:dyDescent="0.4">
      <c r="B5" s="258">
        <v>0</v>
      </c>
      <c r="C5" s="259"/>
      <c r="D5" s="258">
        <v>106</v>
      </c>
      <c r="E5" s="259"/>
      <c r="F5" s="258">
        <v>12</v>
      </c>
      <c r="G5" s="260"/>
      <c r="H5" s="259"/>
      <c r="I5" s="258">
        <v>2</v>
      </c>
      <c r="J5" s="259"/>
      <c r="K5" s="258">
        <f>ROUND((Q5*0.5),0)</f>
        <v>60</v>
      </c>
      <c r="L5" s="259"/>
      <c r="M5" s="258">
        <f>SUM((B5*1)+(D5*2)+(F5*2)+(I5*2))</f>
        <v>240</v>
      </c>
      <c r="N5" s="260"/>
      <c r="O5" s="260"/>
      <c r="P5" s="259"/>
      <c r="Q5" s="47">
        <f>B5+D5+F5+I5</f>
        <v>120</v>
      </c>
      <c r="S5" s="308"/>
      <c r="T5" s="309"/>
    </row>
    <row r="6" spans="2:21" ht="12.6" customHeight="1" thickTop="1" thickBot="1" x14ac:dyDescent="0.4"/>
    <row r="7" spans="2:21" ht="13.7" customHeight="1" thickTop="1" thickBot="1" x14ac:dyDescent="0.4">
      <c r="B7" s="246" t="s">
        <v>10</v>
      </c>
      <c r="C7" s="247" t="s">
        <v>11</v>
      </c>
      <c r="D7" s="248"/>
      <c r="E7" s="248"/>
      <c r="F7" s="248"/>
      <c r="G7" s="249"/>
      <c r="H7" s="253" t="s">
        <v>12</v>
      </c>
      <c r="I7" s="255" t="s">
        <v>13</v>
      </c>
      <c r="J7" s="255"/>
      <c r="K7" s="256" t="s">
        <v>14</v>
      </c>
      <c r="L7" s="257" t="s">
        <v>15</v>
      </c>
      <c r="M7" s="257"/>
      <c r="N7" s="257"/>
      <c r="O7" s="257"/>
      <c r="P7" s="257"/>
      <c r="Q7" s="257"/>
      <c r="S7" s="308"/>
      <c r="T7" s="309"/>
      <c r="U7" s="96"/>
    </row>
    <row r="8" spans="2:21" ht="13.5" thickTop="1" thickBot="1" x14ac:dyDescent="0.4">
      <c r="B8" s="246"/>
      <c r="C8" s="250"/>
      <c r="D8" s="251"/>
      <c r="E8" s="251"/>
      <c r="F8" s="251"/>
      <c r="G8" s="252"/>
      <c r="H8" s="254"/>
      <c r="I8" s="14" t="s">
        <v>9</v>
      </c>
      <c r="J8" s="14" t="s">
        <v>16</v>
      </c>
      <c r="K8" s="256"/>
      <c r="L8" s="257"/>
      <c r="M8" s="257"/>
      <c r="N8" s="257"/>
      <c r="O8" s="257"/>
      <c r="P8" s="257"/>
      <c r="Q8" s="257"/>
      <c r="S8" s="308"/>
      <c r="T8" s="309"/>
    </row>
    <row r="9" spans="2:21" ht="13.5" thickTop="1" thickBot="1" x14ac:dyDescent="0.4">
      <c r="F9" s="46"/>
      <c r="G9" s="46"/>
      <c r="H9" s="46"/>
      <c r="J9" s="3"/>
      <c r="K9" s="3"/>
      <c r="L9" s="218"/>
      <c r="M9" s="218"/>
      <c r="N9" s="218"/>
      <c r="O9" s="218"/>
      <c r="P9" s="218"/>
      <c r="Q9" s="219"/>
    </row>
    <row r="10" spans="2:21" ht="16.5" thickTop="1" thickBot="1" x14ac:dyDescent="0.65">
      <c r="B10" s="85" t="s">
        <v>17</v>
      </c>
      <c r="C10" s="146" t="s">
        <v>18</v>
      </c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8"/>
    </row>
    <row r="11" spans="2:21" ht="16.5" thickTop="1" thickBot="1" x14ac:dyDescent="0.65">
      <c r="B11" s="86">
        <v>1</v>
      </c>
      <c r="C11" s="220" t="s">
        <v>19</v>
      </c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2"/>
    </row>
    <row r="12" spans="2:21" s="2" customFormat="1" ht="12" customHeight="1" thickTop="1" x14ac:dyDescent="0.3">
      <c r="B12" s="10">
        <v>1.1000000000000001</v>
      </c>
      <c r="C12" s="223" t="s">
        <v>20</v>
      </c>
      <c r="D12" s="224"/>
      <c r="E12" s="224"/>
      <c r="F12" s="224"/>
      <c r="G12" s="225"/>
      <c r="H12" s="48">
        <v>1</v>
      </c>
      <c r="I12" s="20">
        <v>1</v>
      </c>
      <c r="J12" s="20">
        <f>(I12*Q5)*H12</f>
        <v>120</v>
      </c>
      <c r="K12" s="20">
        <v>0</v>
      </c>
      <c r="L12" s="226" t="s">
        <v>21</v>
      </c>
      <c r="M12" s="227"/>
      <c r="N12" s="227"/>
      <c r="O12" s="227"/>
      <c r="P12" s="227"/>
      <c r="Q12" s="228"/>
      <c r="S12" s="310"/>
      <c r="T12" s="310"/>
    </row>
    <row r="13" spans="2:21" s="2" customFormat="1" ht="12" customHeight="1" thickBot="1" x14ac:dyDescent="0.35">
      <c r="B13" s="21">
        <v>1.2</v>
      </c>
      <c r="C13" s="229" t="s">
        <v>22</v>
      </c>
      <c r="D13" s="230"/>
      <c r="E13" s="230"/>
      <c r="F13" s="230"/>
      <c r="G13" s="231"/>
      <c r="H13" s="54">
        <v>1</v>
      </c>
      <c r="I13" s="24">
        <v>0.2</v>
      </c>
      <c r="J13" s="20">
        <f>(I13*Q5)*H13</f>
        <v>24</v>
      </c>
      <c r="K13" s="20">
        <v>0</v>
      </c>
      <c r="L13" s="226" t="s">
        <v>23</v>
      </c>
      <c r="M13" s="227"/>
      <c r="N13" s="227"/>
      <c r="O13" s="227"/>
      <c r="P13" s="227"/>
      <c r="Q13" s="228"/>
      <c r="S13" s="310"/>
      <c r="T13" s="310"/>
    </row>
    <row r="14" spans="2:21" s="2" customFormat="1" ht="16.5" thickTop="1" thickBot="1" x14ac:dyDescent="0.35">
      <c r="B14" s="165" t="s">
        <v>24</v>
      </c>
      <c r="C14" s="166"/>
      <c r="D14" s="166"/>
      <c r="E14" s="166"/>
      <c r="F14" s="166"/>
      <c r="G14" s="166"/>
      <c r="H14" s="166"/>
      <c r="I14" s="167"/>
      <c r="J14" s="26">
        <f>SUM(J12:J13)</f>
        <v>144</v>
      </c>
      <c r="K14" s="27">
        <f>J14+(J14*0.15)</f>
        <v>165.6</v>
      </c>
      <c r="L14" s="211"/>
      <c r="M14" s="211"/>
      <c r="N14" s="211"/>
      <c r="O14" s="211"/>
      <c r="P14" s="211"/>
      <c r="Q14" s="211"/>
      <c r="R14" s="77"/>
      <c r="S14" s="310"/>
      <c r="T14" s="310"/>
    </row>
    <row r="15" spans="2:21" s="2" customFormat="1" ht="10.9" thickTop="1" thickBot="1" x14ac:dyDescent="0.35">
      <c r="B15" s="9"/>
      <c r="C15" s="201"/>
      <c r="D15" s="201"/>
      <c r="E15" s="32"/>
      <c r="F15" s="32"/>
      <c r="J15" s="8"/>
      <c r="K15" s="8"/>
      <c r="S15" s="310"/>
      <c r="T15" s="310"/>
    </row>
    <row r="16" spans="2:21" ht="16.5" thickTop="1" thickBot="1" x14ac:dyDescent="0.65">
      <c r="B16" s="87">
        <v>2</v>
      </c>
      <c r="C16" s="212" t="s">
        <v>25</v>
      </c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4"/>
    </row>
    <row r="17" spans="2:20" s="2" customFormat="1" ht="12" customHeight="1" thickTop="1" x14ac:dyDescent="0.3">
      <c r="B17" s="10">
        <v>2.1</v>
      </c>
      <c r="C17" s="215" t="s">
        <v>26</v>
      </c>
      <c r="D17" s="216"/>
      <c r="E17" s="216"/>
      <c r="F17" s="216"/>
      <c r="G17" s="217"/>
      <c r="H17" s="40">
        <v>1</v>
      </c>
      <c r="I17" s="41">
        <v>0.8</v>
      </c>
      <c r="J17" s="41">
        <f>(I17*Q5)*H17</f>
        <v>96</v>
      </c>
      <c r="K17" s="41">
        <v>0</v>
      </c>
      <c r="L17" s="125" t="s">
        <v>27</v>
      </c>
      <c r="M17" s="126"/>
      <c r="N17" s="126"/>
      <c r="O17" s="126"/>
      <c r="P17" s="126"/>
      <c r="Q17" s="128"/>
      <c r="S17" s="310"/>
      <c r="T17" s="310"/>
    </row>
    <row r="18" spans="2:20" s="2" customFormat="1" ht="33.6" customHeight="1" x14ac:dyDescent="0.3">
      <c r="B18" s="39">
        <v>2.2000000000000002</v>
      </c>
      <c r="C18" s="180" t="s">
        <v>28</v>
      </c>
      <c r="D18" s="181"/>
      <c r="E18" s="181"/>
      <c r="F18" s="181"/>
      <c r="G18" s="182"/>
      <c r="H18" s="19">
        <v>1</v>
      </c>
      <c r="I18" s="20">
        <v>2</v>
      </c>
      <c r="J18" s="20">
        <f>(I18*(M5*0.5))*H18</f>
        <v>240</v>
      </c>
      <c r="K18" s="20">
        <v>0</v>
      </c>
      <c r="L18" s="185" t="s">
        <v>29</v>
      </c>
      <c r="M18" s="185"/>
      <c r="N18" s="185"/>
      <c r="O18" s="185"/>
      <c r="P18" s="185"/>
      <c r="Q18" s="184"/>
      <c r="S18" s="310"/>
      <c r="T18" s="310"/>
    </row>
    <row r="19" spans="2:20" s="2" customFormat="1" ht="12" customHeight="1" x14ac:dyDescent="0.3">
      <c r="B19" s="38">
        <v>2.2999999999999998</v>
      </c>
      <c r="C19" s="208" t="s">
        <v>30</v>
      </c>
      <c r="D19" s="209"/>
      <c r="E19" s="209"/>
      <c r="F19" s="209"/>
      <c r="G19" s="210"/>
      <c r="H19" s="19">
        <v>1</v>
      </c>
      <c r="I19" s="20">
        <v>1.1000000000000001</v>
      </c>
      <c r="J19" s="20">
        <f>(I19*Q5)*H19</f>
        <v>132</v>
      </c>
      <c r="K19" s="20">
        <v>0</v>
      </c>
      <c r="L19" s="206" t="s">
        <v>31</v>
      </c>
      <c r="M19" s="206"/>
      <c r="N19" s="206"/>
      <c r="O19" s="206"/>
      <c r="P19" s="206"/>
      <c r="Q19" s="207"/>
      <c r="S19" s="310"/>
      <c r="T19" s="310"/>
    </row>
    <row r="20" spans="2:20" s="2" customFormat="1" ht="12" customHeight="1" x14ac:dyDescent="0.3">
      <c r="B20" s="39">
        <v>2.4</v>
      </c>
      <c r="C20" s="203" t="s">
        <v>32</v>
      </c>
      <c r="D20" s="204"/>
      <c r="E20" s="204"/>
      <c r="F20" s="204"/>
      <c r="G20" s="205"/>
      <c r="H20" s="19">
        <v>1</v>
      </c>
      <c r="I20" s="20">
        <v>0.5</v>
      </c>
      <c r="J20" s="20">
        <f>(I20*Q5)*H20</f>
        <v>60</v>
      </c>
      <c r="K20" s="20">
        <v>0</v>
      </c>
      <c r="L20" s="206" t="s">
        <v>33</v>
      </c>
      <c r="M20" s="206"/>
      <c r="N20" s="206"/>
      <c r="O20" s="206"/>
      <c r="P20" s="206"/>
      <c r="Q20" s="207"/>
      <c r="S20" s="310"/>
      <c r="T20" s="310"/>
    </row>
    <row r="21" spans="2:20" s="2" customFormat="1" ht="12" customHeight="1" x14ac:dyDescent="0.3">
      <c r="B21" s="38">
        <v>2.5</v>
      </c>
      <c r="C21" s="203" t="s">
        <v>34</v>
      </c>
      <c r="D21" s="204"/>
      <c r="E21" s="204"/>
      <c r="F21" s="204"/>
      <c r="G21" s="205"/>
      <c r="H21" s="19">
        <v>1</v>
      </c>
      <c r="I21" s="20">
        <v>1.5</v>
      </c>
      <c r="J21" s="20">
        <f>(I21*Q5)*H21</f>
        <v>180</v>
      </c>
      <c r="K21" s="20">
        <v>0</v>
      </c>
      <c r="L21" s="206" t="s">
        <v>35</v>
      </c>
      <c r="M21" s="206"/>
      <c r="N21" s="206"/>
      <c r="O21" s="206"/>
      <c r="P21" s="206"/>
      <c r="Q21" s="207"/>
      <c r="S21" s="310"/>
      <c r="T21" s="310"/>
    </row>
    <row r="22" spans="2:20" s="2" customFormat="1" ht="12" customHeight="1" x14ac:dyDescent="0.3">
      <c r="B22" s="39">
        <v>2.6</v>
      </c>
      <c r="C22" s="203" t="s">
        <v>36</v>
      </c>
      <c r="D22" s="204"/>
      <c r="E22" s="204"/>
      <c r="F22" s="204"/>
      <c r="G22" s="205"/>
      <c r="H22" s="19">
        <v>1</v>
      </c>
      <c r="I22" s="20">
        <v>1.9</v>
      </c>
      <c r="J22" s="20">
        <f>(I22*Q5)*H22</f>
        <v>228</v>
      </c>
      <c r="K22" s="20">
        <v>0</v>
      </c>
      <c r="L22" s="206" t="s">
        <v>37</v>
      </c>
      <c r="M22" s="206"/>
      <c r="N22" s="206"/>
      <c r="O22" s="206"/>
      <c r="P22" s="206"/>
      <c r="Q22" s="207"/>
      <c r="S22" s="310"/>
      <c r="T22" s="310"/>
    </row>
    <row r="23" spans="2:20" s="2" customFormat="1" ht="32.450000000000003" customHeight="1" x14ac:dyDescent="0.35">
      <c r="B23" s="38">
        <v>2.7</v>
      </c>
      <c r="C23" s="208" t="s">
        <v>38</v>
      </c>
      <c r="D23" s="209"/>
      <c r="E23" s="209"/>
      <c r="F23" s="209"/>
      <c r="G23" s="210"/>
      <c r="H23" s="43"/>
      <c r="I23" s="43"/>
      <c r="J23" s="20">
        <f>(SUM(J17:J22))*0.21</f>
        <v>196.56</v>
      </c>
      <c r="K23" s="20">
        <v>0</v>
      </c>
      <c r="L23" s="137" t="s">
        <v>39</v>
      </c>
      <c r="M23" s="137"/>
      <c r="N23" s="137"/>
      <c r="O23" s="137"/>
      <c r="P23" s="137"/>
      <c r="Q23" s="139"/>
      <c r="S23" s="310"/>
      <c r="T23" s="310"/>
    </row>
    <row r="24" spans="2:20" s="2" customFormat="1" ht="12" customHeight="1" thickBot="1" x14ac:dyDescent="0.4">
      <c r="B24" s="35">
        <v>2.8</v>
      </c>
      <c r="C24" s="193" t="s">
        <v>40</v>
      </c>
      <c r="D24" s="194"/>
      <c r="E24" s="194"/>
      <c r="F24" s="194"/>
      <c r="G24" s="195"/>
      <c r="H24" s="44"/>
      <c r="I24" s="44"/>
      <c r="J24" s="45">
        <v>0</v>
      </c>
      <c r="K24" s="45">
        <f>J24*Q5</f>
        <v>0</v>
      </c>
      <c r="L24" s="196"/>
      <c r="M24" s="197"/>
      <c r="N24" s="197"/>
      <c r="O24" s="197"/>
      <c r="P24" s="197"/>
      <c r="Q24" s="198"/>
      <c r="S24" s="310"/>
      <c r="T24" s="310"/>
    </row>
    <row r="25" spans="2:20" s="2" customFormat="1" ht="21.95" customHeight="1" thickTop="1" thickBot="1" x14ac:dyDescent="0.35">
      <c r="B25" s="165" t="s">
        <v>24</v>
      </c>
      <c r="C25" s="199"/>
      <c r="D25" s="199"/>
      <c r="E25" s="199"/>
      <c r="F25" s="199"/>
      <c r="G25" s="199"/>
      <c r="H25" s="199"/>
      <c r="I25" s="200"/>
      <c r="J25" s="42">
        <f>SUM(J17:J24)</f>
        <v>1132.56</v>
      </c>
      <c r="K25" s="42">
        <f>J25+(J25*0.15)</f>
        <v>1302.444</v>
      </c>
      <c r="L25" s="110" t="s">
        <v>41</v>
      </c>
      <c r="M25" s="111"/>
      <c r="N25" s="111"/>
      <c r="O25" s="111"/>
      <c r="P25" s="111"/>
      <c r="Q25" s="112"/>
      <c r="R25" s="77"/>
      <c r="S25" s="310"/>
      <c r="T25" s="310"/>
    </row>
    <row r="26" spans="2:20" s="2" customFormat="1" ht="10.9" thickTop="1" thickBot="1" x14ac:dyDescent="0.35">
      <c r="B26" s="79"/>
      <c r="C26" s="201"/>
      <c r="D26" s="201"/>
      <c r="E26" s="32"/>
      <c r="F26" s="32"/>
      <c r="J26" s="8"/>
      <c r="K26" s="8"/>
      <c r="L26" s="7"/>
      <c r="M26" s="7"/>
      <c r="N26" s="7"/>
      <c r="O26" s="7"/>
      <c r="P26" s="7"/>
      <c r="Q26" s="7"/>
      <c r="S26" s="310"/>
      <c r="T26" s="310"/>
    </row>
    <row r="27" spans="2:20" ht="16.5" thickTop="1" thickBot="1" x14ac:dyDescent="0.65">
      <c r="B27" s="88">
        <v>3</v>
      </c>
      <c r="C27" s="202" t="s">
        <v>42</v>
      </c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</row>
    <row r="28" spans="2:20" s="2" customFormat="1" ht="24.6" customHeight="1" thickTop="1" x14ac:dyDescent="0.3">
      <c r="B28" s="10">
        <v>3.1</v>
      </c>
      <c r="C28" s="180" t="s">
        <v>43</v>
      </c>
      <c r="D28" s="181"/>
      <c r="E28" s="181"/>
      <c r="F28" s="181"/>
      <c r="G28" s="182"/>
      <c r="H28" s="40">
        <f>B5</f>
        <v>0</v>
      </c>
      <c r="I28" s="41">
        <f>22+3.7</f>
        <v>25.7</v>
      </c>
      <c r="J28" s="41">
        <f>(I28*H28)</f>
        <v>0</v>
      </c>
      <c r="K28" s="41">
        <v>0</v>
      </c>
      <c r="L28" s="190" t="s">
        <v>44</v>
      </c>
      <c r="M28" s="190"/>
      <c r="N28" s="190"/>
      <c r="O28" s="190"/>
      <c r="P28" s="190"/>
      <c r="Q28" s="191"/>
      <c r="R28" s="78"/>
      <c r="S28" s="310"/>
      <c r="T28" s="310"/>
    </row>
    <row r="29" spans="2:20" s="2" customFormat="1" ht="19.5" customHeight="1" x14ac:dyDescent="0.3">
      <c r="B29" s="72">
        <v>3.2</v>
      </c>
      <c r="C29" s="180" t="s">
        <v>45</v>
      </c>
      <c r="D29" s="181"/>
      <c r="E29" s="181"/>
      <c r="F29" s="181"/>
      <c r="G29" s="182"/>
      <c r="H29" s="19">
        <f>D5</f>
        <v>106</v>
      </c>
      <c r="I29" s="20">
        <f>22+3.7</f>
        <v>25.7</v>
      </c>
      <c r="J29" s="20">
        <f>I29*H29</f>
        <v>2724.2</v>
      </c>
      <c r="K29" s="20">
        <v>0</v>
      </c>
      <c r="L29" s="185" t="s">
        <v>44</v>
      </c>
      <c r="M29" s="185"/>
      <c r="N29" s="185"/>
      <c r="O29" s="185"/>
      <c r="P29" s="185"/>
      <c r="Q29" s="192"/>
      <c r="R29" s="78"/>
      <c r="S29" s="310"/>
      <c r="T29" s="310"/>
    </row>
    <row r="30" spans="2:20" s="2" customFormat="1" ht="24" customHeight="1" x14ac:dyDescent="0.3">
      <c r="B30" s="5">
        <v>3.3</v>
      </c>
      <c r="C30" s="180" t="s">
        <v>4</v>
      </c>
      <c r="D30" s="181"/>
      <c r="E30" s="181"/>
      <c r="F30" s="181"/>
      <c r="G30" s="182"/>
      <c r="H30" s="19">
        <f>F5</f>
        <v>12</v>
      </c>
      <c r="I30" s="20">
        <f>65+3.7</f>
        <v>68.7</v>
      </c>
      <c r="J30" s="20">
        <f>I30*H30</f>
        <v>824.40000000000009</v>
      </c>
      <c r="K30" s="20">
        <v>0</v>
      </c>
      <c r="L30" s="185" t="s">
        <v>46</v>
      </c>
      <c r="M30" s="185"/>
      <c r="N30" s="185"/>
      <c r="O30" s="185"/>
      <c r="P30" s="185"/>
      <c r="Q30" s="192"/>
      <c r="R30" s="78"/>
      <c r="S30" s="310"/>
      <c r="T30" s="310"/>
    </row>
    <row r="31" spans="2:20" s="2" customFormat="1" ht="12" customHeight="1" x14ac:dyDescent="0.3">
      <c r="B31" s="5">
        <v>3.4</v>
      </c>
      <c r="C31" s="180" t="s">
        <v>5</v>
      </c>
      <c r="D31" s="181"/>
      <c r="E31" s="181"/>
      <c r="F31" s="181"/>
      <c r="G31" s="182"/>
      <c r="H31" s="19">
        <f>I5</f>
        <v>2</v>
      </c>
      <c r="I31" s="20">
        <f>22+3.7</f>
        <v>25.7</v>
      </c>
      <c r="J31" s="20">
        <f>I31*H31</f>
        <v>51.4</v>
      </c>
      <c r="K31" s="20">
        <v>0</v>
      </c>
      <c r="L31" s="183"/>
      <c r="M31" s="183"/>
      <c r="N31" s="183"/>
      <c r="O31" s="183"/>
      <c r="P31" s="183"/>
      <c r="Q31" s="184"/>
      <c r="R31" s="78"/>
      <c r="S31" s="310"/>
      <c r="T31" s="310"/>
    </row>
    <row r="32" spans="2:20" s="2" customFormat="1" ht="32.450000000000003" customHeight="1" x14ac:dyDescent="0.3">
      <c r="B32" s="72">
        <v>3.5</v>
      </c>
      <c r="C32" s="180" t="s">
        <v>47</v>
      </c>
      <c r="D32" s="181"/>
      <c r="E32" s="181"/>
      <c r="F32" s="181"/>
      <c r="G32" s="182"/>
      <c r="H32" s="19"/>
      <c r="I32" s="20"/>
      <c r="J32" s="20">
        <f>SUM(J28:J31)*0.23</f>
        <v>828</v>
      </c>
      <c r="K32" s="20">
        <v>0</v>
      </c>
      <c r="L32" s="185" t="s">
        <v>48</v>
      </c>
      <c r="M32" s="185"/>
      <c r="N32" s="185"/>
      <c r="O32" s="185"/>
      <c r="P32" s="185"/>
      <c r="Q32" s="186"/>
      <c r="R32" s="78"/>
      <c r="S32" s="310"/>
      <c r="T32" s="310"/>
    </row>
    <row r="33" spans="2:20" s="2" customFormat="1" ht="12" customHeight="1" thickBot="1" x14ac:dyDescent="0.35">
      <c r="B33" s="80">
        <v>3.6</v>
      </c>
      <c r="C33" s="180" t="s">
        <v>40</v>
      </c>
      <c r="D33" s="181"/>
      <c r="E33" s="181"/>
      <c r="F33" s="181"/>
      <c r="G33" s="182"/>
      <c r="H33" s="19"/>
      <c r="I33" s="20"/>
      <c r="J33" s="20">
        <v>0</v>
      </c>
      <c r="K33" s="20">
        <v>0</v>
      </c>
      <c r="L33" s="187"/>
      <c r="M33" s="188"/>
      <c r="N33" s="188"/>
      <c r="O33" s="188"/>
      <c r="P33" s="188"/>
      <c r="Q33" s="189"/>
      <c r="R33" s="78"/>
      <c r="S33" s="310"/>
      <c r="T33" s="310"/>
    </row>
    <row r="34" spans="2:20" s="2" customFormat="1" ht="20.45" customHeight="1" thickTop="1" thickBot="1" x14ac:dyDescent="0.35">
      <c r="B34" s="165" t="s">
        <v>24</v>
      </c>
      <c r="C34" s="166"/>
      <c r="D34" s="166"/>
      <c r="E34" s="166"/>
      <c r="F34" s="166"/>
      <c r="G34" s="166"/>
      <c r="H34" s="166"/>
      <c r="I34" s="167"/>
      <c r="J34" s="28">
        <f>SUM(J28:J33)</f>
        <v>4428</v>
      </c>
      <c r="K34" s="28">
        <f>J34+(J34*0.15)</f>
        <v>5092.2</v>
      </c>
      <c r="L34" s="110" t="s">
        <v>41</v>
      </c>
      <c r="M34" s="111"/>
      <c r="N34" s="111"/>
      <c r="O34" s="111"/>
      <c r="P34" s="111"/>
      <c r="Q34" s="112"/>
      <c r="R34" s="77"/>
      <c r="S34" s="310"/>
      <c r="T34" s="310"/>
    </row>
    <row r="35" spans="2:20" s="2" customFormat="1" ht="13.5" thickTop="1" thickBot="1" x14ac:dyDescent="0.4">
      <c r="B35" s="89"/>
      <c r="C35" s="46"/>
      <c r="D35" s="46"/>
      <c r="I35" s="8"/>
      <c r="J35" s="8"/>
      <c r="K35" s="8"/>
      <c r="Q35" s="74"/>
      <c r="S35" s="310"/>
      <c r="T35" s="310"/>
    </row>
    <row r="36" spans="2:20" ht="16.5" thickTop="1" thickBot="1" x14ac:dyDescent="0.65">
      <c r="B36" s="90">
        <v>4</v>
      </c>
      <c r="C36" s="168" t="s">
        <v>49</v>
      </c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70"/>
    </row>
    <row r="37" spans="2:20" s="2" customFormat="1" ht="21" customHeight="1" thickTop="1" x14ac:dyDescent="0.3">
      <c r="B37" s="36">
        <v>4.0999999999999996</v>
      </c>
      <c r="C37" s="171" t="s">
        <v>50</v>
      </c>
      <c r="D37" s="172"/>
      <c r="E37" s="172"/>
      <c r="F37" s="172"/>
      <c r="G37" s="173"/>
      <c r="H37" s="30">
        <v>1</v>
      </c>
      <c r="I37" s="30">
        <v>0.6</v>
      </c>
      <c r="J37" s="30">
        <f>(I37*Q5)*H37</f>
        <v>72</v>
      </c>
      <c r="K37" s="30">
        <v>0</v>
      </c>
      <c r="L37" s="174" t="s">
        <v>51</v>
      </c>
      <c r="M37" s="175"/>
      <c r="N37" s="175"/>
      <c r="O37" s="175"/>
      <c r="P37" s="175"/>
      <c r="Q37" s="176"/>
      <c r="S37" s="310"/>
      <c r="T37" s="310"/>
    </row>
    <row r="38" spans="2:20" s="2" customFormat="1" ht="31.35" customHeight="1" x14ac:dyDescent="0.3">
      <c r="B38" s="34">
        <v>4.2</v>
      </c>
      <c r="C38" s="134" t="s">
        <v>52</v>
      </c>
      <c r="D38" s="135"/>
      <c r="E38" s="135"/>
      <c r="F38" s="135"/>
      <c r="G38" s="136"/>
      <c r="H38" s="20">
        <v>1</v>
      </c>
      <c r="I38" s="20">
        <v>4.5</v>
      </c>
      <c r="J38" s="20">
        <f>(I38*(M5*0.5))*H38</f>
        <v>540</v>
      </c>
      <c r="K38" s="20">
        <v>0</v>
      </c>
      <c r="L38" s="177" t="s">
        <v>53</v>
      </c>
      <c r="M38" s="178"/>
      <c r="N38" s="178"/>
      <c r="O38" s="178"/>
      <c r="P38" s="178"/>
      <c r="Q38" s="179"/>
      <c r="S38" s="310"/>
      <c r="T38" s="310"/>
    </row>
    <row r="39" spans="2:20" s="2" customFormat="1" ht="12" customHeight="1" x14ac:dyDescent="0.3">
      <c r="B39" s="29">
        <v>4.3</v>
      </c>
      <c r="C39" s="156" t="s">
        <v>40</v>
      </c>
      <c r="D39" s="157"/>
      <c r="E39" s="157"/>
      <c r="F39" s="157"/>
      <c r="G39" s="158"/>
      <c r="H39" s="15">
        <v>0</v>
      </c>
      <c r="I39" s="15">
        <v>0</v>
      </c>
      <c r="J39" s="15">
        <f>(I39*Q5)*H39</f>
        <v>0</v>
      </c>
      <c r="K39" s="15">
        <v>0</v>
      </c>
      <c r="L39" s="159"/>
      <c r="M39" s="160"/>
      <c r="N39" s="160"/>
      <c r="O39" s="160"/>
      <c r="P39" s="160"/>
      <c r="Q39" s="161"/>
      <c r="S39" s="310"/>
      <c r="T39" s="310"/>
    </row>
    <row r="40" spans="2:20" s="2" customFormat="1" ht="12" customHeight="1" thickBot="1" x14ac:dyDescent="0.35">
      <c r="B40" s="34">
        <v>4.4000000000000004</v>
      </c>
      <c r="C40" s="162" t="s">
        <v>54</v>
      </c>
      <c r="D40" s="163"/>
      <c r="E40" s="163"/>
      <c r="F40" s="163"/>
      <c r="G40" s="164"/>
      <c r="H40" s="22">
        <v>0</v>
      </c>
      <c r="I40" s="22">
        <v>0</v>
      </c>
      <c r="J40" s="22">
        <f>(I40*Q5)*H40</f>
        <v>0</v>
      </c>
      <c r="K40" s="22">
        <v>0</v>
      </c>
      <c r="L40" s="143"/>
      <c r="M40" s="144"/>
      <c r="N40" s="144"/>
      <c r="O40" s="144"/>
      <c r="P40" s="144"/>
      <c r="Q40" s="145"/>
      <c r="S40" s="310"/>
      <c r="T40" s="310"/>
    </row>
    <row r="41" spans="2:20" s="2" customFormat="1" ht="22.5" customHeight="1" thickTop="1" thickBot="1" x14ac:dyDescent="0.35">
      <c r="B41" s="129" t="s">
        <v>24</v>
      </c>
      <c r="C41" s="129"/>
      <c r="D41" s="129"/>
      <c r="E41" s="129"/>
      <c r="F41" s="129"/>
      <c r="G41" s="129"/>
      <c r="H41" s="129"/>
      <c r="I41" s="129"/>
      <c r="J41" s="57">
        <f>SUM(J37:J40)</f>
        <v>612</v>
      </c>
      <c r="K41" s="58">
        <f>J41+(J41*0.15)</f>
        <v>703.8</v>
      </c>
      <c r="L41" s="110" t="s">
        <v>41</v>
      </c>
      <c r="M41" s="111"/>
      <c r="N41" s="111"/>
      <c r="O41" s="111"/>
      <c r="P41" s="111"/>
      <c r="Q41" s="112"/>
      <c r="R41" s="77"/>
      <c r="S41" s="310"/>
      <c r="T41" s="310"/>
    </row>
    <row r="42" spans="2:20" ht="13.5" thickTop="1" thickBot="1" x14ac:dyDescent="0.4">
      <c r="I42" s="3"/>
    </row>
    <row r="43" spans="2:20" ht="16.5" thickTop="1" thickBot="1" x14ac:dyDescent="0.65">
      <c r="B43" s="85" t="s">
        <v>55</v>
      </c>
      <c r="C43" s="146" t="s">
        <v>56</v>
      </c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8"/>
    </row>
    <row r="44" spans="2:20" ht="16.5" thickTop="1" thickBot="1" x14ac:dyDescent="0.65">
      <c r="B44" s="91">
        <v>5</v>
      </c>
      <c r="C44" s="149" t="s">
        <v>57</v>
      </c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</row>
    <row r="45" spans="2:20" s="2" customFormat="1" ht="22.7" customHeight="1" thickTop="1" x14ac:dyDescent="0.3">
      <c r="B45" s="29">
        <v>5.0999999999999996</v>
      </c>
      <c r="C45" s="150" t="s">
        <v>58</v>
      </c>
      <c r="D45" s="151"/>
      <c r="E45" s="151"/>
      <c r="F45" s="151"/>
      <c r="G45" s="152"/>
      <c r="H45" s="55">
        <v>1</v>
      </c>
      <c r="I45" s="20">
        <v>1.6</v>
      </c>
      <c r="J45" s="53">
        <f>(I45*K5)*H45</f>
        <v>96</v>
      </c>
      <c r="K45" s="53">
        <v>0</v>
      </c>
      <c r="L45" s="153" t="s">
        <v>59</v>
      </c>
      <c r="M45" s="154"/>
      <c r="N45" s="154"/>
      <c r="O45" s="154"/>
      <c r="P45" s="154"/>
      <c r="Q45" s="155"/>
      <c r="S45" s="310"/>
      <c r="T45" s="310"/>
    </row>
    <row r="46" spans="2:20" s="2" customFormat="1" ht="11.65" x14ac:dyDescent="0.3">
      <c r="B46" s="29">
        <v>5.2</v>
      </c>
      <c r="C46" s="134" t="s">
        <v>60</v>
      </c>
      <c r="D46" s="135"/>
      <c r="E46" s="135"/>
      <c r="F46" s="135"/>
      <c r="G46" s="136"/>
      <c r="H46" s="56">
        <v>1</v>
      </c>
      <c r="I46" s="30">
        <v>5</v>
      </c>
      <c r="J46" s="31">
        <f>(I46*K5)*H46</f>
        <v>300</v>
      </c>
      <c r="K46" s="30">
        <v>0</v>
      </c>
      <c r="L46" s="121" t="s">
        <v>61</v>
      </c>
      <c r="M46" s="122"/>
      <c r="N46" s="122"/>
      <c r="O46" s="122"/>
      <c r="P46" s="122"/>
      <c r="Q46" s="124"/>
      <c r="S46" s="310"/>
      <c r="T46" s="310"/>
    </row>
    <row r="47" spans="2:20" s="2" customFormat="1" ht="22.35" customHeight="1" x14ac:dyDescent="0.3">
      <c r="B47" s="29">
        <v>5.3</v>
      </c>
      <c r="C47" s="134" t="s">
        <v>62</v>
      </c>
      <c r="D47" s="135"/>
      <c r="E47" s="135"/>
      <c r="F47" s="135"/>
      <c r="G47" s="136"/>
      <c r="H47" s="56">
        <v>1</v>
      </c>
      <c r="I47" s="20">
        <v>1.5</v>
      </c>
      <c r="J47" s="53">
        <f>I47*(K5*0.3)</f>
        <v>27</v>
      </c>
      <c r="K47" s="20">
        <v>0</v>
      </c>
      <c r="L47" s="137" t="s">
        <v>63</v>
      </c>
      <c r="M47" s="138"/>
      <c r="N47" s="138"/>
      <c r="O47" s="138"/>
      <c r="P47" s="138"/>
      <c r="Q47" s="139"/>
      <c r="S47" s="310"/>
      <c r="T47" s="310"/>
    </row>
    <row r="48" spans="2:20" s="2" customFormat="1" ht="12" customHeight="1" x14ac:dyDescent="0.3">
      <c r="B48" s="60">
        <v>5.4</v>
      </c>
      <c r="C48" s="134" t="s">
        <v>64</v>
      </c>
      <c r="D48" s="135"/>
      <c r="E48" s="135"/>
      <c r="F48" s="135"/>
      <c r="G48" s="136"/>
      <c r="H48" s="61">
        <v>1</v>
      </c>
      <c r="I48" s="24">
        <v>1</v>
      </c>
      <c r="J48" s="62">
        <f>(I48*K5)*H48</f>
        <v>60</v>
      </c>
      <c r="K48" s="24">
        <v>0</v>
      </c>
      <c r="L48" s="137" t="s">
        <v>65</v>
      </c>
      <c r="M48" s="138"/>
      <c r="N48" s="138"/>
      <c r="O48" s="138"/>
      <c r="P48" s="138"/>
      <c r="Q48" s="139"/>
      <c r="S48" s="310"/>
      <c r="T48" s="310"/>
    </row>
    <row r="49" spans="2:20" s="2" customFormat="1" ht="12" customHeight="1" thickBot="1" x14ac:dyDescent="0.35">
      <c r="B49" s="60">
        <v>5.5</v>
      </c>
      <c r="C49" s="140" t="s">
        <v>40</v>
      </c>
      <c r="D49" s="141"/>
      <c r="E49" s="141"/>
      <c r="F49" s="141"/>
      <c r="G49" s="142"/>
      <c r="H49" s="49">
        <v>0</v>
      </c>
      <c r="I49" s="24">
        <v>0</v>
      </c>
      <c r="J49" s="24">
        <f>(I49*K5)*H49</f>
        <v>0</v>
      </c>
      <c r="K49" s="24">
        <v>0</v>
      </c>
      <c r="L49" s="143"/>
      <c r="M49" s="144"/>
      <c r="N49" s="144"/>
      <c r="O49" s="144"/>
      <c r="P49" s="144"/>
      <c r="Q49" s="145"/>
      <c r="S49" s="310"/>
      <c r="T49" s="310"/>
    </row>
    <row r="50" spans="2:20" s="2" customFormat="1" ht="21.6" customHeight="1" thickTop="1" thickBot="1" x14ac:dyDescent="0.35">
      <c r="B50" s="129" t="s">
        <v>24</v>
      </c>
      <c r="C50" s="129"/>
      <c r="D50" s="129"/>
      <c r="E50" s="129"/>
      <c r="F50" s="129"/>
      <c r="G50" s="129"/>
      <c r="H50" s="129"/>
      <c r="I50" s="129"/>
      <c r="J50" s="63">
        <f>SUM(J45:J49)</f>
        <v>483</v>
      </c>
      <c r="K50" s="63">
        <f>J50+(J50*0.15)</f>
        <v>555.45000000000005</v>
      </c>
      <c r="L50" s="110" t="s">
        <v>41</v>
      </c>
      <c r="M50" s="111"/>
      <c r="N50" s="111"/>
      <c r="O50" s="111"/>
      <c r="P50" s="111"/>
      <c r="Q50" s="112"/>
      <c r="R50" s="77"/>
      <c r="S50" s="310"/>
      <c r="T50" s="310"/>
    </row>
    <row r="51" spans="2:20" ht="13.5" thickTop="1" thickBot="1" x14ac:dyDescent="0.4">
      <c r="I51" s="3"/>
    </row>
    <row r="52" spans="2:20" ht="16.5" thickTop="1" thickBot="1" x14ac:dyDescent="0.65">
      <c r="B52" s="90">
        <v>6</v>
      </c>
      <c r="C52" s="37" t="s">
        <v>66</v>
      </c>
      <c r="D52" s="64"/>
      <c r="E52" s="64"/>
      <c r="F52" s="64"/>
      <c r="G52" s="65"/>
      <c r="H52" s="65"/>
      <c r="I52" s="66"/>
      <c r="J52" s="65"/>
      <c r="K52" s="65"/>
      <c r="L52" s="65"/>
      <c r="M52" s="65"/>
      <c r="N52" s="65"/>
      <c r="O52" s="65"/>
      <c r="P52" s="65"/>
      <c r="Q52" s="67"/>
    </row>
    <row r="53" spans="2:20" s="2" customFormat="1" ht="12" customHeight="1" thickTop="1" x14ac:dyDescent="0.3">
      <c r="B53" s="12">
        <v>6.1</v>
      </c>
      <c r="C53" s="130" t="s">
        <v>67</v>
      </c>
      <c r="D53" s="131"/>
      <c r="E53" s="131"/>
      <c r="F53" s="131"/>
      <c r="G53" s="132"/>
      <c r="H53" s="16">
        <v>1</v>
      </c>
      <c r="I53" s="17">
        <v>1.1000000000000001</v>
      </c>
      <c r="J53" s="17">
        <f>(I53*Q5)*H53</f>
        <v>132</v>
      </c>
      <c r="K53" s="17">
        <v>0</v>
      </c>
      <c r="L53" s="130" t="s">
        <v>68</v>
      </c>
      <c r="M53" s="131"/>
      <c r="N53" s="131"/>
      <c r="O53" s="131"/>
      <c r="P53" s="131"/>
      <c r="Q53" s="133"/>
      <c r="S53" s="310"/>
      <c r="T53" s="310"/>
    </row>
    <row r="54" spans="2:20" s="2" customFormat="1" ht="12" customHeight="1" x14ac:dyDescent="0.3">
      <c r="B54" s="13">
        <v>6.2</v>
      </c>
      <c r="C54" s="121" t="s">
        <v>69</v>
      </c>
      <c r="D54" s="122"/>
      <c r="E54" s="122"/>
      <c r="F54" s="122"/>
      <c r="G54" s="123"/>
      <c r="H54" s="18">
        <v>1</v>
      </c>
      <c r="I54" s="20">
        <v>0.5</v>
      </c>
      <c r="J54" s="20">
        <f>(I54*Q5)*H54</f>
        <v>60</v>
      </c>
      <c r="K54" s="20">
        <v>0</v>
      </c>
      <c r="L54" s="121" t="s">
        <v>70</v>
      </c>
      <c r="M54" s="122"/>
      <c r="N54" s="122"/>
      <c r="O54" s="122"/>
      <c r="P54" s="122"/>
      <c r="Q54" s="124"/>
      <c r="S54" s="310"/>
      <c r="T54" s="310"/>
    </row>
    <row r="55" spans="2:20" s="2" customFormat="1" ht="12" customHeight="1" x14ac:dyDescent="0.3">
      <c r="B55" s="13">
        <v>6.3</v>
      </c>
      <c r="C55" s="121" t="s">
        <v>71</v>
      </c>
      <c r="D55" s="122"/>
      <c r="E55" s="122"/>
      <c r="F55" s="122"/>
      <c r="G55" s="123"/>
      <c r="H55" s="18">
        <v>1</v>
      </c>
      <c r="I55" s="20">
        <v>0.3</v>
      </c>
      <c r="J55" s="20">
        <f>(I55*Q5)*H55</f>
        <v>36</v>
      </c>
      <c r="K55" s="20">
        <v>0</v>
      </c>
      <c r="L55" s="121" t="s">
        <v>72</v>
      </c>
      <c r="M55" s="122"/>
      <c r="N55" s="122"/>
      <c r="O55" s="122"/>
      <c r="P55" s="122"/>
      <c r="Q55" s="124"/>
      <c r="S55" s="310"/>
      <c r="T55" s="310"/>
    </row>
    <row r="56" spans="2:20" s="2" customFormat="1" ht="12" customHeight="1" x14ac:dyDescent="0.3">
      <c r="B56" s="13">
        <v>6.4</v>
      </c>
      <c r="C56" s="121" t="s">
        <v>73</v>
      </c>
      <c r="D56" s="122"/>
      <c r="E56" s="122"/>
      <c r="F56" s="122"/>
      <c r="G56" s="123"/>
      <c r="H56" s="18">
        <v>1</v>
      </c>
      <c r="I56" s="20">
        <v>0.4</v>
      </c>
      <c r="J56" s="20">
        <f>(I56*Q5)*H56</f>
        <v>48</v>
      </c>
      <c r="K56" s="20">
        <v>0</v>
      </c>
      <c r="L56" s="121" t="s">
        <v>74</v>
      </c>
      <c r="M56" s="122"/>
      <c r="N56" s="122"/>
      <c r="O56" s="122"/>
      <c r="P56" s="122"/>
      <c r="Q56" s="124"/>
      <c r="S56" s="310"/>
      <c r="T56" s="310"/>
    </row>
    <row r="57" spans="2:20" s="2" customFormat="1" ht="12" customHeight="1" x14ac:dyDescent="0.3">
      <c r="B57" s="13">
        <v>6.5</v>
      </c>
      <c r="C57" s="121" t="s">
        <v>75</v>
      </c>
      <c r="D57" s="122"/>
      <c r="E57" s="122"/>
      <c r="F57" s="122"/>
      <c r="G57" s="123"/>
      <c r="H57" s="18">
        <v>1</v>
      </c>
      <c r="I57" s="20">
        <v>1.2</v>
      </c>
      <c r="J57" s="20">
        <f>(I57*Q5)*H57</f>
        <v>144</v>
      </c>
      <c r="K57" s="20">
        <v>0</v>
      </c>
      <c r="L57" s="121" t="s">
        <v>76</v>
      </c>
      <c r="M57" s="122"/>
      <c r="N57" s="122"/>
      <c r="O57" s="122"/>
      <c r="P57" s="122"/>
      <c r="Q57" s="124"/>
      <c r="S57" s="310"/>
      <c r="T57" s="310"/>
    </row>
    <row r="58" spans="2:20" s="2" customFormat="1" ht="12" customHeight="1" x14ac:dyDescent="0.3">
      <c r="B58" s="13">
        <v>6.6</v>
      </c>
      <c r="C58" s="121" t="s">
        <v>77</v>
      </c>
      <c r="D58" s="122"/>
      <c r="E58" s="122"/>
      <c r="F58" s="122"/>
      <c r="G58" s="123"/>
      <c r="H58" s="18">
        <v>1</v>
      </c>
      <c r="I58" s="20">
        <v>1.8</v>
      </c>
      <c r="J58" s="20">
        <f>(I58*Q5)*H58</f>
        <v>216</v>
      </c>
      <c r="K58" s="20">
        <v>0</v>
      </c>
      <c r="L58" s="121" t="s">
        <v>78</v>
      </c>
      <c r="M58" s="122"/>
      <c r="N58" s="122"/>
      <c r="O58" s="122"/>
      <c r="P58" s="122"/>
      <c r="Q58" s="124"/>
      <c r="S58" s="310"/>
      <c r="T58" s="310"/>
    </row>
    <row r="59" spans="2:20" s="2" customFormat="1" ht="12" customHeight="1" x14ac:dyDescent="0.3">
      <c r="B59" s="13">
        <v>6.7</v>
      </c>
      <c r="C59" s="121" t="s">
        <v>79</v>
      </c>
      <c r="D59" s="122"/>
      <c r="E59" s="122"/>
      <c r="F59" s="122"/>
      <c r="G59" s="123"/>
      <c r="H59" s="19">
        <v>1</v>
      </c>
      <c r="I59" s="20">
        <v>0.2</v>
      </c>
      <c r="J59" s="20">
        <f>(I59*Q5)*H59</f>
        <v>24</v>
      </c>
      <c r="K59" s="20">
        <v>0</v>
      </c>
      <c r="L59" s="121" t="s">
        <v>80</v>
      </c>
      <c r="M59" s="122"/>
      <c r="N59" s="122"/>
      <c r="O59" s="122"/>
      <c r="P59" s="122"/>
      <c r="Q59" s="124"/>
      <c r="S59" s="310"/>
      <c r="T59" s="310"/>
    </row>
    <row r="60" spans="2:20" s="2" customFormat="1" ht="12" customHeight="1" x14ac:dyDescent="0.3">
      <c r="B60" s="6">
        <v>6.8</v>
      </c>
      <c r="C60" s="125" t="s">
        <v>81</v>
      </c>
      <c r="D60" s="126"/>
      <c r="E60" s="126"/>
      <c r="F60" s="126"/>
      <c r="G60" s="127"/>
      <c r="H60" s="23">
        <v>1</v>
      </c>
      <c r="I60" s="20">
        <v>35</v>
      </c>
      <c r="J60" s="22">
        <f>H60*I60</f>
        <v>35</v>
      </c>
      <c r="K60" s="24">
        <v>0</v>
      </c>
      <c r="L60" s="125" t="s">
        <v>82</v>
      </c>
      <c r="M60" s="126"/>
      <c r="N60" s="126"/>
      <c r="O60" s="126"/>
      <c r="P60" s="126"/>
      <c r="Q60" s="128"/>
      <c r="S60" s="310"/>
      <c r="T60" s="310"/>
    </row>
    <row r="61" spans="2:20" s="2" customFormat="1" ht="12" customHeight="1" thickBot="1" x14ac:dyDescent="0.35">
      <c r="B61" s="50">
        <v>6.9</v>
      </c>
      <c r="C61" s="101" t="s">
        <v>40</v>
      </c>
      <c r="D61" s="102"/>
      <c r="E61" s="102"/>
      <c r="F61" s="102"/>
      <c r="G61" s="103"/>
      <c r="H61" s="51">
        <v>1</v>
      </c>
      <c r="I61" s="59">
        <v>0</v>
      </c>
      <c r="J61" s="52">
        <f>(I61*Q5)*H61</f>
        <v>0</v>
      </c>
      <c r="K61" s="45">
        <v>0</v>
      </c>
      <c r="L61" s="104"/>
      <c r="M61" s="105"/>
      <c r="N61" s="105"/>
      <c r="O61" s="105"/>
      <c r="P61" s="105"/>
      <c r="Q61" s="106"/>
      <c r="S61" s="310"/>
      <c r="T61" s="310"/>
    </row>
    <row r="62" spans="2:20" s="2" customFormat="1" ht="21.95" customHeight="1" thickTop="1" thickBot="1" x14ac:dyDescent="0.35">
      <c r="B62" s="107" t="s">
        <v>24</v>
      </c>
      <c r="C62" s="108"/>
      <c r="D62" s="108"/>
      <c r="E62" s="108"/>
      <c r="F62" s="108"/>
      <c r="G62" s="108"/>
      <c r="H62" s="108"/>
      <c r="I62" s="109"/>
      <c r="J62" s="57">
        <f>SUM(J53:J59)</f>
        <v>660</v>
      </c>
      <c r="K62" s="68">
        <f>J62+(J62*0.15)</f>
        <v>759</v>
      </c>
      <c r="L62" s="110" t="s">
        <v>41</v>
      </c>
      <c r="M62" s="111"/>
      <c r="N62" s="111"/>
      <c r="O62" s="111"/>
      <c r="P62" s="111"/>
      <c r="Q62" s="112"/>
      <c r="R62" s="77"/>
      <c r="S62" s="310"/>
      <c r="T62" s="310"/>
    </row>
    <row r="63" spans="2:20" s="2" customFormat="1" ht="13.5" thickTop="1" thickBot="1" x14ac:dyDescent="0.4">
      <c r="B63" s="89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77"/>
      <c r="S63" s="310"/>
      <c r="T63" s="310"/>
    </row>
    <row r="64" spans="2:20" ht="14.45" customHeight="1" thickTop="1" thickBot="1" x14ac:dyDescent="0.4">
      <c r="B64" s="113" t="s">
        <v>83</v>
      </c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5"/>
    </row>
    <row r="65" spans="2:17" ht="27" customHeight="1" thickTop="1" thickBot="1" x14ac:dyDescent="0.4">
      <c r="B65" s="116" t="s">
        <v>84</v>
      </c>
      <c r="C65" s="117"/>
      <c r="D65" s="117"/>
      <c r="E65" s="117"/>
      <c r="F65" s="117"/>
      <c r="G65" s="117"/>
      <c r="H65" s="117"/>
      <c r="I65" s="117"/>
      <c r="J65" s="69">
        <f>(J62+J50+J41+J34+J25+J14)</f>
        <v>7459.5599999999995</v>
      </c>
      <c r="K65" s="70">
        <f>(K62+K50+K41+K34+K25+K14)</f>
        <v>8578.4940000000006</v>
      </c>
      <c r="L65" s="118" t="s">
        <v>41</v>
      </c>
      <c r="M65" s="119"/>
      <c r="N65" s="119"/>
      <c r="O65" s="119"/>
      <c r="P65" s="119"/>
      <c r="Q65" s="120"/>
    </row>
    <row r="66" spans="2:17" ht="13.15" thickTop="1" x14ac:dyDescent="0.35">
      <c r="B66" s="89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</row>
    <row r="67" spans="2:17" ht="28.7" customHeight="1" x14ac:dyDescent="0.35">
      <c r="B67" s="99" t="s">
        <v>85</v>
      </c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</row>
    <row r="68" spans="2:17" ht="15" customHeight="1" x14ac:dyDescent="0.35">
      <c r="B68" s="99" t="s">
        <v>86</v>
      </c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</row>
    <row r="69" spans="2:17" ht="29.45" customHeight="1" x14ac:dyDescent="0.35">
      <c r="B69" s="99" t="s">
        <v>87</v>
      </c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</row>
    <row r="70" spans="2:17" ht="13.35" customHeight="1" x14ac:dyDescent="0.35">
      <c r="B70" s="100" t="s">
        <v>88</v>
      </c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</row>
    <row r="71" spans="2:17" ht="27.6" customHeight="1" x14ac:dyDescent="0.35">
      <c r="B71" s="99" t="s">
        <v>89</v>
      </c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</row>
    <row r="112" spans="3:3" x14ac:dyDescent="0.35">
      <c r="C112" s="1"/>
    </row>
    <row r="129" spans="3:3" x14ac:dyDescent="0.35">
      <c r="C129" s="1"/>
    </row>
  </sheetData>
  <mergeCells count="118">
    <mergeCell ref="B1:Q1"/>
    <mergeCell ref="B2:Q2"/>
    <mergeCell ref="B4:C4"/>
    <mergeCell ref="D4:E4"/>
    <mergeCell ref="F4:H4"/>
    <mergeCell ref="I4:J4"/>
    <mergeCell ref="K4:L4"/>
    <mergeCell ref="M4:P4"/>
    <mergeCell ref="B7:B8"/>
    <mergeCell ref="C7:G8"/>
    <mergeCell ref="H7:H8"/>
    <mergeCell ref="I7:J7"/>
    <mergeCell ref="K7:K8"/>
    <mergeCell ref="L7:Q8"/>
    <mergeCell ref="B5:C5"/>
    <mergeCell ref="D5:E5"/>
    <mergeCell ref="F5:H5"/>
    <mergeCell ref="I5:J5"/>
    <mergeCell ref="K5:L5"/>
    <mergeCell ref="M5:P5"/>
    <mergeCell ref="B14:I14"/>
    <mergeCell ref="L14:Q14"/>
    <mergeCell ref="C15:D15"/>
    <mergeCell ref="C16:Q16"/>
    <mergeCell ref="C17:G17"/>
    <mergeCell ref="L17:Q17"/>
    <mergeCell ref="L9:Q9"/>
    <mergeCell ref="C10:Q10"/>
    <mergeCell ref="C11:Q11"/>
    <mergeCell ref="C12:G12"/>
    <mergeCell ref="L12:Q12"/>
    <mergeCell ref="C13:G13"/>
    <mergeCell ref="L13:Q13"/>
    <mergeCell ref="C21:G21"/>
    <mergeCell ref="L21:Q21"/>
    <mergeCell ref="C22:G22"/>
    <mergeCell ref="L22:Q22"/>
    <mergeCell ref="C23:G23"/>
    <mergeCell ref="L23:Q23"/>
    <mergeCell ref="C18:G18"/>
    <mergeCell ref="L18:Q18"/>
    <mergeCell ref="C19:G19"/>
    <mergeCell ref="L19:Q19"/>
    <mergeCell ref="C20:G20"/>
    <mergeCell ref="L20:Q20"/>
    <mergeCell ref="C28:G28"/>
    <mergeCell ref="L28:Q28"/>
    <mergeCell ref="C29:G29"/>
    <mergeCell ref="L29:Q29"/>
    <mergeCell ref="C30:G30"/>
    <mergeCell ref="L30:Q30"/>
    <mergeCell ref="C24:G24"/>
    <mergeCell ref="L24:Q24"/>
    <mergeCell ref="B25:I25"/>
    <mergeCell ref="L25:Q25"/>
    <mergeCell ref="C26:D26"/>
    <mergeCell ref="C27:Q27"/>
    <mergeCell ref="B34:I34"/>
    <mergeCell ref="L34:Q34"/>
    <mergeCell ref="C36:Q36"/>
    <mergeCell ref="C37:G37"/>
    <mergeCell ref="L37:Q37"/>
    <mergeCell ref="C38:G38"/>
    <mergeCell ref="L38:Q38"/>
    <mergeCell ref="C31:G31"/>
    <mergeCell ref="L31:Q31"/>
    <mergeCell ref="C32:G32"/>
    <mergeCell ref="L32:Q32"/>
    <mergeCell ref="C33:G33"/>
    <mergeCell ref="L33:Q33"/>
    <mergeCell ref="C43:Q43"/>
    <mergeCell ref="C44:Q44"/>
    <mergeCell ref="C45:G45"/>
    <mergeCell ref="L45:Q45"/>
    <mergeCell ref="C46:G46"/>
    <mergeCell ref="L46:Q46"/>
    <mergeCell ref="C39:G39"/>
    <mergeCell ref="L39:Q39"/>
    <mergeCell ref="C40:G40"/>
    <mergeCell ref="L40:Q40"/>
    <mergeCell ref="B41:I41"/>
    <mergeCell ref="L41:Q41"/>
    <mergeCell ref="B50:I50"/>
    <mergeCell ref="L50:Q50"/>
    <mergeCell ref="C53:G53"/>
    <mergeCell ref="L53:Q53"/>
    <mergeCell ref="C54:G54"/>
    <mergeCell ref="L54:Q54"/>
    <mergeCell ref="C47:G47"/>
    <mergeCell ref="L47:Q47"/>
    <mergeCell ref="C48:G48"/>
    <mergeCell ref="L48:Q48"/>
    <mergeCell ref="C49:G49"/>
    <mergeCell ref="L49:Q49"/>
    <mergeCell ref="C58:G58"/>
    <mergeCell ref="L58:Q58"/>
    <mergeCell ref="C59:G59"/>
    <mergeCell ref="L59:Q59"/>
    <mergeCell ref="C60:G60"/>
    <mergeCell ref="L60:Q60"/>
    <mergeCell ref="C55:G55"/>
    <mergeCell ref="L55:Q55"/>
    <mergeCell ref="C56:G56"/>
    <mergeCell ref="L56:Q56"/>
    <mergeCell ref="C57:G57"/>
    <mergeCell ref="L57:Q57"/>
    <mergeCell ref="B67:Q67"/>
    <mergeCell ref="B68:Q68"/>
    <mergeCell ref="B69:Q69"/>
    <mergeCell ref="B70:Q70"/>
    <mergeCell ref="B71:Q71"/>
    <mergeCell ref="C61:G61"/>
    <mergeCell ref="L61:Q61"/>
    <mergeCell ref="B62:I62"/>
    <mergeCell ref="L62:Q62"/>
    <mergeCell ref="B64:Q64"/>
    <mergeCell ref="B65:I65"/>
    <mergeCell ref="L65:Q65"/>
  </mergeCells>
  <phoneticPr fontId="2" type="noConversion"/>
  <printOptions horizontalCentered="1"/>
  <pageMargins left="0.25" right="0.25" top="0.75" bottom="0.75" header="0.3" footer="0.3"/>
  <pageSetup paperSize="40" scale="95" fitToHeight="0" orientation="portrait" r:id="rId1"/>
  <headerFooter>
    <oddHeader>&amp;L&amp;8&amp;F/&amp;A&amp;R&amp;14Annex ...&amp;10Page &amp;P/&amp;N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B1:R134"/>
  <sheetViews>
    <sheetView zoomScaleNormal="100" zoomScaleSheetLayoutView="93" zoomScalePageLayoutView="85" workbookViewId="0"/>
  </sheetViews>
  <sheetFormatPr defaultColWidth="8.3984375" defaultRowHeight="12.75" x14ac:dyDescent="0.35"/>
  <cols>
    <col min="2" max="2" width="4" style="4" customWidth="1"/>
    <col min="3" max="3" width="11.3984375" customWidth="1"/>
    <col min="4" max="4" width="7" customWidth="1"/>
    <col min="5" max="5" width="7.86328125" customWidth="1"/>
    <col min="6" max="6" width="3.86328125" customWidth="1"/>
    <col min="7" max="7" width="0.86328125" customWidth="1"/>
    <col min="8" max="8" width="7.86328125" bestFit="1" customWidth="1"/>
    <col min="9" max="9" width="6.59765625" customWidth="1"/>
    <col min="10" max="10" width="8.59765625" customWidth="1"/>
    <col min="11" max="11" width="9.1328125" customWidth="1"/>
    <col min="12" max="12" width="8.59765625" customWidth="1"/>
    <col min="13" max="16" width="3.86328125" customWidth="1"/>
    <col min="17" max="17" width="16.1328125" customWidth="1"/>
  </cols>
  <sheetData>
    <row r="1" spans="2:18" ht="22.5" customHeight="1" thickTop="1" thickBot="1" x14ac:dyDescent="0.85">
      <c r="B1" s="232" t="s">
        <v>0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4"/>
    </row>
    <row r="2" spans="2:18" ht="15" customHeight="1" thickTop="1" x14ac:dyDescent="0.4">
      <c r="B2" s="235" t="s">
        <v>90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</row>
    <row r="3" spans="2:18" ht="15" customHeight="1" thickBot="1" x14ac:dyDescent="0.45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2:18" ht="33.6" customHeight="1" thickTop="1" thickBot="1" x14ac:dyDescent="0.4">
      <c r="B4" s="236" t="s">
        <v>2</v>
      </c>
      <c r="C4" s="237"/>
      <c r="D4" s="236" t="s">
        <v>3</v>
      </c>
      <c r="E4" s="237"/>
      <c r="F4" s="236" t="s">
        <v>4</v>
      </c>
      <c r="G4" s="238"/>
      <c r="H4" s="237"/>
      <c r="I4" s="239" t="s">
        <v>5</v>
      </c>
      <c r="J4" s="240"/>
      <c r="K4" s="241" t="s">
        <v>6</v>
      </c>
      <c r="L4" s="242"/>
      <c r="M4" s="243" t="s">
        <v>7</v>
      </c>
      <c r="N4" s="244"/>
      <c r="O4" s="244"/>
      <c r="P4" s="245"/>
      <c r="Q4" s="33" t="s">
        <v>8</v>
      </c>
    </row>
    <row r="5" spans="2:18" ht="13.5" thickTop="1" thickBot="1" x14ac:dyDescent="0.4">
      <c r="B5" s="258">
        <v>0</v>
      </c>
      <c r="C5" s="259"/>
      <c r="D5" s="258">
        <v>9</v>
      </c>
      <c r="E5" s="259"/>
      <c r="F5" s="258">
        <v>0</v>
      </c>
      <c r="G5" s="260"/>
      <c r="H5" s="259"/>
      <c r="I5" s="258">
        <v>1</v>
      </c>
      <c r="J5" s="259"/>
      <c r="K5" s="258">
        <f>ROUND((Q5*0.5),0)</f>
        <v>5</v>
      </c>
      <c r="L5" s="259"/>
      <c r="M5" s="258">
        <f>SUM((B5*1)+(D5*2)+(F5*2)+(I5*2))</f>
        <v>20</v>
      </c>
      <c r="N5" s="260"/>
      <c r="O5" s="260"/>
      <c r="P5" s="259"/>
      <c r="Q5" s="47">
        <f>B5+D5+F5+I5</f>
        <v>10</v>
      </c>
    </row>
    <row r="6" spans="2:18" ht="12.6" customHeight="1" thickTop="1" thickBot="1" x14ac:dyDescent="0.4"/>
    <row r="7" spans="2:18" ht="13.7" customHeight="1" thickTop="1" thickBot="1" x14ac:dyDescent="0.4">
      <c r="B7" s="246" t="s">
        <v>10</v>
      </c>
      <c r="C7" s="247" t="s">
        <v>11</v>
      </c>
      <c r="D7" s="248"/>
      <c r="E7" s="248"/>
      <c r="F7" s="248"/>
      <c r="G7" s="249"/>
      <c r="H7" s="253" t="s">
        <v>12</v>
      </c>
      <c r="I7" s="255" t="s">
        <v>13</v>
      </c>
      <c r="J7" s="255"/>
      <c r="K7" s="256" t="s">
        <v>14</v>
      </c>
      <c r="L7" s="257" t="s">
        <v>15</v>
      </c>
      <c r="M7" s="257"/>
      <c r="N7" s="257"/>
      <c r="O7" s="257"/>
      <c r="P7" s="257"/>
      <c r="Q7" s="257"/>
    </row>
    <row r="8" spans="2:18" ht="13.5" thickTop="1" thickBot="1" x14ac:dyDescent="0.4">
      <c r="B8" s="246"/>
      <c r="C8" s="250"/>
      <c r="D8" s="251"/>
      <c r="E8" s="251"/>
      <c r="F8" s="251"/>
      <c r="G8" s="252"/>
      <c r="H8" s="254"/>
      <c r="I8" s="14" t="s">
        <v>9</v>
      </c>
      <c r="J8" s="14" t="s">
        <v>16</v>
      </c>
      <c r="K8" s="256"/>
      <c r="L8" s="257"/>
      <c r="M8" s="257"/>
      <c r="N8" s="257"/>
      <c r="O8" s="257"/>
      <c r="P8" s="257"/>
      <c r="Q8" s="257"/>
    </row>
    <row r="9" spans="2:18" ht="13.5" thickTop="1" thickBot="1" x14ac:dyDescent="0.4">
      <c r="F9" s="46"/>
      <c r="G9" s="46"/>
      <c r="H9" s="46"/>
      <c r="J9" s="3"/>
      <c r="K9" s="3"/>
      <c r="L9" s="218"/>
      <c r="M9" s="218"/>
      <c r="N9" s="218"/>
      <c r="O9" s="218"/>
      <c r="P9" s="218"/>
      <c r="Q9" s="219"/>
    </row>
    <row r="10" spans="2:18" ht="16.5" thickTop="1" thickBot="1" x14ac:dyDescent="0.65">
      <c r="B10" s="85" t="s">
        <v>17</v>
      </c>
      <c r="C10" s="146" t="s">
        <v>18</v>
      </c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8"/>
    </row>
    <row r="11" spans="2:18" ht="16.5" thickTop="1" thickBot="1" x14ac:dyDescent="0.65">
      <c r="B11" s="86">
        <v>1</v>
      </c>
      <c r="C11" s="220" t="s">
        <v>19</v>
      </c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2"/>
    </row>
    <row r="12" spans="2:18" s="2" customFormat="1" ht="12" customHeight="1" thickTop="1" x14ac:dyDescent="0.3">
      <c r="B12" s="5">
        <v>1.1000000000000001</v>
      </c>
      <c r="C12" s="223" t="s">
        <v>20</v>
      </c>
      <c r="D12" s="224"/>
      <c r="E12" s="224"/>
      <c r="F12" s="224"/>
      <c r="G12" s="225"/>
      <c r="H12" s="48">
        <v>1</v>
      </c>
      <c r="I12" s="20">
        <v>1</v>
      </c>
      <c r="J12" s="20">
        <f>(I12*Q5)*H12</f>
        <v>10</v>
      </c>
      <c r="K12" s="20">
        <v>0</v>
      </c>
      <c r="L12" s="226" t="s">
        <v>21</v>
      </c>
      <c r="M12" s="227"/>
      <c r="N12" s="227"/>
      <c r="O12" s="227"/>
      <c r="P12" s="227"/>
      <c r="Q12" s="228"/>
    </row>
    <row r="13" spans="2:18" s="2" customFormat="1" ht="12" customHeight="1" thickBot="1" x14ac:dyDescent="0.35">
      <c r="B13" s="21">
        <v>1.2</v>
      </c>
      <c r="C13" s="229" t="s">
        <v>22</v>
      </c>
      <c r="D13" s="230"/>
      <c r="E13" s="230"/>
      <c r="F13" s="230"/>
      <c r="G13" s="231"/>
      <c r="H13" s="54">
        <v>0</v>
      </c>
      <c r="I13" s="24">
        <v>0.1</v>
      </c>
      <c r="J13" s="20">
        <f>(I13*Q5)*H13</f>
        <v>0</v>
      </c>
      <c r="K13" s="20">
        <v>0</v>
      </c>
      <c r="L13" s="226" t="s">
        <v>91</v>
      </c>
      <c r="M13" s="227"/>
      <c r="N13" s="227"/>
      <c r="O13" s="227"/>
      <c r="P13" s="227"/>
      <c r="Q13" s="228"/>
    </row>
    <row r="14" spans="2:18" s="2" customFormat="1" ht="21.95" customHeight="1" thickTop="1" thickBot="1" x14ac:dyDescent="0.35">
      <c r="B14" s="165" t="s">
        <v>24</v>
      </c>
      <c r="C14" s="166"/>
      <c r="D14" s="166"/>
      <c r="E14" s="166"/>
      <c r="F14" s="166"/>
      <c r="G14" s="166"/>
      <c r="H14" s="166"/>
      <c r="I14" s="167"/>
      <c r="J14" s="26">
        <f>SUM(J12:J13)</f>
        <v>10</v>
      </c>
      <c r="K14" s="27">
        <f>J14+(J14*0.15)</f>
        <v>11.5</v>
      </c>
      <c r="L14" s="110" t="s">
        <v>41</v>
      </c>
      <c r="M14" s="111"/>
      <c r="N14" s="111"/>
      <c r="O14" s="111"/>
      <c r="P14" s="111"/>
      <c r="Q14" s="112"/>
      <c r="R14" s="77"/>
    </row>
    <row r="15" spans="2:18" s="2" customFormat="1" ht="10.9" thickTop="1" thickBot="1" x14ac:dyDescent="0.35">
      <c r="B15" s="9"/>
      <c r="C15" s="201"/>
      <c r="D15" s="201"/>
      <c r="E15" s="32"/>
      <c r="F15" s="32"/>
      <c r="J15" s="8"/>
      <c r="K15" s="8"/>
    </row>
    <row r="16" spans="2:18" ht="16.5" thickTop="1" thickBot="1" x14ac:dyDescent="0.65">
      <c r="B16" s="87">
        <v>2</v>
      </c>
      <c r="C16" s="212" t="s">
        <v>25</v>
      </c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4"/>
    </row>
    <row r="17" spans="2:18" s="2" customFormat="1" ht="12" customHeight="1" thickTop="1" x14ac:dyDescent="0.3">
      <c r="B17" s="10">
        <v>2.1</v>
      </c>
      <c r="C17" s="215" t="s">
        <v>26</v>
      </c>
      <c r="D17" s="216"/>
      <c r="E17" s="216"/>
      <c r="F17" s="216"/>
      <c r="G17" s="217"/>
      <c r="H17" s="40">
        <v>1</v>
      </c>
      <c r="I17" s="41">
        <v>0.8</v>
      </c>
      <c r="J17" s="41">
        <f>(I17*Q5)*H17</f>
        <v>8</v>
      </c>
      <c r="K17" s="41">
        <v>0</v>
      </c>
      <c r="L17" s="125" t="s">
        <v>92</v>
      </c>
      <c r="M17" s="126"/>
      <c r="N17" s="126"/>
      <c r="O17" s="126"/>
      <c r="P17" s="126"/>
      <c r="Q17" s="128"/>
    </row>
    <row r="18" spans="2:18" s="2" customFormat="1" ht="21.6" customHeight="1" x14ac:dyDescent="0.3">
      <c r="B18" s="39">
        <v>2.2000000000000002</v>
      </c>
      <c r="C18" s="180" t="s">
        <v>28</v>
      </c>
      <c r="D18" s="181"/>
      <c r="E18" s="181"/>
      <c r="F18" s="181"/>
      <c r="G18" s="182"/>
      <c r="H18" s="19">
        <v>1</v>
      </c>
      <c r="I18" s="20">
        <v>2</v>
      </c>
      <c r="J18" s="20">
        <f>(I18*(M5*0.5))*H18</f>
        <v>20</v>
      </c>
      <c r="K18" s="20">
        <v>0</v>
      </c>
      <c r="L18" s="177" t="s">
        <v>93</v>
      </c>
      <c r="M18" s="177"/>
      <c r="N18" s="177"/>
      <c r="O18" s="177"/>
      <c r="P18" s="177"/>
      <c r="Q18" s="267"/>
      <c r="R18" s="78"/>
    </row>
    <row r="19" spans="2:18" s="2" customFormat="1" ht="12" customHeight="1" x14ac:dyDescent="0.3">
      <c r="B19" s="38">
        <v>2.2999999999999998</v>
      </c>
      <c r="C19" s="208" t="s">
        <v>30</v>
      </c>
      <c r="D19" s="209"/>
      <c r="E19" s="209"/>
      <c r="F19" s="209"/>
      <c r="G19" s="210"/>
      <c r="H19" s="19">
        <v>1</v>
      </c>
      <c r="I19" s="20">
        <v>0.8</v>
      </c>
      <c r="J19" s="20">
        <f>(I19*Q5)*H19</f>
        <v>8</v>
      </c>
      <c r="K19" s="20">
        <v>0</v>
      </c>
      <c r="L19" s="206" t="s">
        <v>92</v>
      </c>
      <c r="M19" s="206"/>
      <c r="N19" s="206"/>
      <c r="O19" s="206"/>
      <c r="P19" s="206"/>
      <c r="Q19" s="121"/>
      <c r="R19" s="78"/>
    </row>
    <row r="20" spans="2:18" s="2" customFormat="1" ht="12" customHeight="1" x14ac:dyDescent="0.3">
      <c r="B20" s="39">
        <v>2.4</v>
      </c>
      <c r="C20" s="203" t="s">
        <v>32</v>
      </c>
      <c r="D20" s="204"/>
      <c r="E20" s="204"/>
      <c r="F20" s="204"/>
      <c r="G20" s="205"/>
      <c r="H20" s="19">
        <v>1</v>
      </c>
      <c r="I20" s="20">
        <v>0.5</v>
      </c>
      <c r="J20" s="20">
        <f>(I20*Q5)*H20</f>
        <v>5</v>
      </c>
      <c r="K20" s="20">
        <v>0</v>
      </c>
      <c r="L20" s="206" t="s">
        <v>94</v>
      </c>
      <c r="M20" s="206"/>
      <c r="N20" s="206"/>
      <c r="O20" s="206"/>
      <c r="P20" s="206"/>
      <c r="Q20" s="121"/>
      <c r="R20" s="78"/>
    </row>
    <row r="21" spans="2:18" s="2" customFormat="1" ht="12" customHeight="1" x14ac:dyDescent="0.3">
      <c r="B21" s="38">
        <v>2.5</v>
      </c>
      <c r="C21" s="203" t="s">
        <v>34</v>
      </c>
      <c r="D21" s="204"/>
      <c r="E21" s="204"/>
      <c r="F21" s="204"/>
      <c r="G21" s="205"/>
      <c r="H21" s="19">
        <v>1</v>
      </c>
      <c r="I21" s="20">
        <v>1.5</v>
      </c>
      <c r="J21" s="20">
        <f>(I21*Q5)*H21</f>
        <v>15</v>
      </c>
      <c r="K21" s="20">
        <v>0</v>
      </c>
      <c r="L21" s="206" t="s">
        <v>95</v>
      </c>
      <c r="M21" s="206"/>
      <c r="N21" s="206"/>
      <c r="O21" s="206"/>
      <c r="P21" s="206"/>
      <c r="Q21" s="121"/>
      <c r="R21" s="78"/>
    </row>
    <row r="22" spans="2:18" s="2" customFormat="1" ht="12" customHeight="1" x14ac:dyDescent="0.3">
      <c r="B22" s="39">
        <v>2.6</v>
      </c>
      <c r="C22" s="203" t="s">
        <v>36</v>
      </c>
      <c r="D22" s="204"/>
      <c r="E22" s="204"/>
      <c r="F22" s="204"/>
      <c r="G22" s="205"/>
      <c r="H22" s="19">
        <v>1</v>
      </c>
      <c r="I22" s="20">
        <v>1.9</v>
      </c>
      <c r="J22" s="20">
        <f>(I22*Q5)*H22</f>
        <v>19</v>
      </c>
      <c r="K22" s="20">
        <v>0</v>
      </c>
      <c r="L22" s="206" t="s">
        <v>96</v>
      </c>
      <c r="M22" s="206"/>
      <c r="N22" s="206"/>
      <c r="O22" s="206"/>
      <c r="P22" s="206"/>
      <c r="Q22" s="207"/>
    </row>
    <row r="23" spans="2:18" s="2" customFormat="1" ht="31.7" customHeight="1" x14ac:dyDescent="0.35">
      <c r="B23" s="39">
        <v>2.7</v>
      </c>
      <c r="C23" s="208" t="s">
        <v>38</v>
      </c>
      <c r="D23" s="209"/>
      <c r="E23" s="209"/>
      <c r="F23" s="209"/>
      <c r="G23" s="210"/>
      <c r="H23" s="43"/>
      <c r="I23" s="43"/>
      <c r="J23" s="20">
        <f>(SUM(J17:J22))*0.21</f>
        <v>15.75</v>
      </c>
      <c r="K23" s="20">
        <v>0</v>
      </c>
      <c r="L23" s="137" t="s">
        <v>39</v>
      </c>
      <c r="M23" s="137"/>
      <c r="N23" s="137"/>
      <c r="O23" s="137"/>
      <c r="P23" s="137"/>
      <c r="Q23" s="138"/>
      <c r="R23" s="78"/>
    </row>
    <row r="24" spans="2:18" s="2" customFormat="1" ht="12" customHeight="1" thickBot="1" x14ac:dyDescent="0.4">
      <c r="B24" s="35">
        <v>2.8</v>
      </c>
      <c r="C24" s="193" t="s">
        <v>40</v>
      </c>
      <c r="D24" s="194"/>
      <c r="E24" s="194"/>
      <c r="F24" s="194"/>
      <c r="G24" s="195"/>
      <c r="H24" s="44"/>
      <c r="I24" s="44"/>
      <c r="J24" s="45">
        <v>0</v>
      </c>
      <c r="K24" s="45">
        <f>J24*Q5</f>
        <v>0</v>
      </c>
      <c r="L24" s="196"/>
      <c r="M24" s="197"/>
      <c r="N24" s="197"/>
      <c r="O24" s="197"/>
      <c r="P24" s="197"/>
      <c r="Q24" s="197"/>
      <c r="R24" s="78"/>
    </row>
    <row r="25" spans="2:18" s="2" customFormat="1" ht="21.95" customHeight="1" thickTop="1" thickBot="1" x14ac:dyDescent="0.35">
      <c r="B25" s="165" t="s">
        <v>24</v>
      </c>
      <c r="C25" s="199"/>
      <c r="D25" s="199"/>
      <c r="E25" s="199"/>
      <c r="F25" s="199"/>
      <c r="G25" s="199"/>
      <c r="H25" s="199"/>
      <c r="I25" s="200"/>
      <c r="J25" s="42">
        <f>SUM(J17:J24)</f>
        <v>90.75</v>
      </c>
      <c r="K25" s="42">
        <f>J25+(J25*0.15)</f>
        <v>104.3625</v>
      </c>
      <c r="L25" s="110" t="s">
        <v>41</v>
      </c>
      <c r="M25" s="111"/>
      <c r="N25" s="111"/>
      <c r="O25" s="111"/>
      <c r="P25" s="111"/>
      <c r="Q25" s="112"/>
      <c r="R25" s="77"/>
    </row>
    <row r="26" spans="2:18" s="2" customFormat="1" ht="10.9" thickTop="1" thickBot="1" x14ac:dyDescent="0.35">
      <c r="B26" s="79"/>
      <c r="C26" s="201"/>
      <c r="D26" s="201"/>
      <c r="E26" s="32"/>
      <c r="F26" s="32"/>
      <c r="J26" s="8"/>
      <c r="K26" s="8"/>
      <c r="L26" s="7"/>
      <c r="M26" s="7"/>
      <c r="N26" s="7"/>
      <c r="O26" s="7"/>
      <c r="P26" s="7"/>
      <c r="Q26" s="7"/>
    </row>
    <row r="27" spans="2:18" ht="16.5" thickTop="1" thickBot="1" x14ac:dyDescent="0.65">
      <c r="B27" s="88">
        <v>3</v>
      </c>
      <c r="C27" s="202" t="s">
        <v>42</v>
      </c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</row>
    <row r="28" spans="2:18" s="2" customFormat="1" ht="21.6" customHeight="1" thickTop="1" x14ac:dyDescent="0.3">
      <c r="B28" s="10">
        <v>3.1</v>
      </c>
      <c r="C28" s="180" t="s">
        <v>43</v>
      </c>
      <c r="D28" s="181"/>
      <c r="E28" s="181"/>
      <c r="F28" s="181"/>
      <c r="G28" s="182"/>
      <c r="H28" s="40">
        <f>B5</f>
        <v>0</v>
      </c>
      <c r="I28" s="41">
        <f>17+3.7</f>
        <v>20.7</v>
      </c>
      <c r="J28" s="41">
        <f>(I28*H28)</f>
        <v>0</v>
      </c>
      <c r="K28" s="41">
        <v>0</v>
      </c>
      <c r="L28" s="264" t="s">
        <v>97</v>
      </c>
      <c r="M28" s="264"/>
      <c r="N28" s="264"/>
      <c r="O28" s="264"/>
      <c r="P28" s="264"/>
      <c r="Q28" s="265"/>
    </row>
    <row r="29" spans="2:18" s="2" customFormat="1" ht="24" customHeight="1" x14ac:dyDescent="0.3">
      <c r="B29" s="72">
        <v>3.2</v>
      </c>
      <c r="C29" s="180" t="s">
        <v>45</v>
      </c>
      <c r="D29" s="181"/>
      <c r="E29" s="181"/>
      <c r="F29" s="181"/>
      <c r="G29" s="182"/>
      <c r="H29" s="19">
        <f>D5</f>
        <v>9</v>
      </c>
      <c r="I29" s="20">
        <f>17+3.7</f>
        <v>20.7</v>
      </c>
      <c r="J29" s="20">
        <f>I29*H29</f>
        <v>186.29999999999998</v>
      </c>
      <c r="K29" s="20">
        <v>0</v>
      </c>
      <c r="L29" s="185" t="s">
        <v>97</v>
      </c>
      <c r="M29" s="185"/>
      <c r="N29" s="185"/>
      <c r="O29" s="185"/>
      <c r="P29" s="185"/>
      <c r="Q29" s="266"/>
      <c r="R29" s="78"/>
    </row>
    <row r="30" spans="2:18" s="2" customFormat="1" ht="12" customHeight="1" x14ac:dyDescent="0.3">
      <c r="B30" s="5">
        <v>3.3</v>
      </c>
      <c r="C30" s="180" t="s">
        <v>4</v>
      </c>
      <c r="D30" s="181"/>
      <c r="E30" s="181"/>
      <c r="F30" s="181"/>
      <c r="G30" s="182"/>
      <c r="H30" s="19">
        <f>F5</f>
        <v>0</v>
      </c>
      <c r="I30" s="20">
        <v>0</v>
      </c>
      <c r="J30" s="20">
        <f>I30*H30</f>
        <v>0</v>
      </c>
      <c r="K30" s="20">
        <v>0</v>
      </c>
      <c r="L30" s="206" t="s">
        <v>98</v>
      </c>
      <c r="M30" s="206"/>
      <c r="N30" s="206"/>
      <c r="O30" s="206"/>
      <c r="P30" s="206"/>
      <c r="Q30" s="121"/>
      <c r="R30" s="78"/>
    </row>
    <row r="31" spans="2:18" s="2" customFormat="1" ht="12" customHeight="1" x14ac:dyDescent="0.3">
      <c r="B31" s="5">
        <v>3.4</v>
      </c>
      <c r="C31" s="180" t="s">
        <v>5</v>
      </c>
      <c r="D31" s="181"/>
      <c r="E31" s="181"/>
      <c r="F31" s="181"/>
      <c r="G31" s="182"/>
      <c r="H31" s="19">
        <f>I5</f>
        <v>1</v>
      </c>
      <c r="I31" s="20">
        <f>17+3.7</f>
        <v>20.7</v>
      </c>
      <c r="J31" s="20">
        <f>I31*H31</f>
        <v>20.7</v>
      </c>
      <c r="K31" s="20">
        <v>0</v>
      </c>
      <c r="L31" s="206"/>
      <c r="M31" s="206"/>
      <c r="N31" s="206"/>
      <c r="O31" s="206"/>
      <c r="P31" s="206"/>
      <c r="Q31" s="121"/>
      <c r="R31" s="78"/>
    </row>
    <row r="32" spans="2:18" s="2" customFormat="1" ht="31.35" customHeight="1" x14ac:dyDescent="0.3">
      <c r="B32" s="72">
        <v>3.5</v>
      </c>
      <c r="C32" s="180" t="s">
        <v>47</v>
      </c>
      <c r="D32" s="181"/>
      <c r="E32" s="181"/>
      <c r="F32" s="181"/>
      <c r="G32" s="182"/>
      <c r="H32" s="19"/>
      <c r="I32" s="20"/>
      <c r="J32" s="20">
        <f>SUM(J28:J31)*0.23</f>
        <v>47.609999999999992</v>
      </c>
      <c r="K32" s="20">
        <v>0</v>
      </c>
      <c r="L32" s="185" t="s">
        <v>48</v>
      </c>
      <c r="M32" s="185"/>
      <c r="N32" s="185"/>
      <c r="O32" s="185"/>
      <c r="P32" s="185"/>
      <c r="Q32" s="186"/>
      <c r="R32" s="78"/>
    </row>
    <row r="33" spans="2:18" s="2" customFormat="1" ht="12" customHeight="1" thickBot="1" x14ac:dyDescent="0.35">
      <c r="B33" s="73">
        <v>3.6</v>
      </c>
      <c r="C33" s="180" t="s">
        <v>40</v>
      </c>
      <c r="D33" s="181"/>
      <c r="E33" s="181"/>
      <c r="F33" s="181"/>
      <c r="G33" s="182"/>
      <c r="H33" s="19"/>
      <c r="I33" s="20"/>
      <c r="J33" s="20">
        <v>0</v>
      </c>
      <c r="K33" s="20">
        <v>0</v>
      </c>
      <c r="L33" s="196"/>
      <c r="M33" s="197"/>
      <c r="N33" s="197"/>
      <c r="O33" s="197"/>
      <c r="P33" s="197"/>
      <c r="Q33" s="197"/>
      <c r="R33" s="78"/>
    </row>
    <row r="34" spans="2:18" s="2" customFormat="1" ht="20.45" customHeight="1" thickTop="1" thickBot="1" x14ac:dyDescent="0.35">
      <c r="B34" s="165" t="s">
        <v>24</v>
      </c>
      <c r="C34" s="166"/>
      <c r="D34" s="166"/>
      <c r="E34" s="166"/>
      <c r="F34" s="166"/>
      <c r="G34" s="166"/>
      <c r="H34" s="166"/>
      <c r="I34" s="167"/>
      <c r="J34" s="28">
        <f>SUM(J28:J33)</f>
        <v>254.60999999999996</v>
      </c>
      <c r="K34" s="28">
        <f>J34+(J34*0.15)</f>
        <v>292.80149999999992</v>
      </c>
      <c r="L34" s="110" t="s">
        <v>41</v>
      </c>
      <c r="M34" s="111"/>
      <c r="N34" s="111"/>
      <c r="O34" s="111"/>
      <c r="P34" s="111"/>
      <c r="Q34" s="112"/>
      <c r="R34" s="77"/>
    </row>
    <row r="35" spans="2:18" s="2" customFormat="1" ht="13.5" thickTop="1" thickBot="1" x14ac:dyDescent="0.4">
      <c r="B35" s="89"/>
      <c r="C35" s="46"/>
      <c r="D35" s="46"/>
      <c r="I35" s="8"/>
      <c r="J35" s="8"/>
      <c r="K35" s="8"/>
      <c r="Q35" s="74"/>
    </row>
    <row r="36" spans="2:18" ht="16.5" thickTop="1" thickBot="1" x14ac:dyDescent="0.65">
      <c r="B36" s="90">
        <v>4</v>
      </c>
      <c r="C36" s="168" t="s">
        <v>49</v>
      </c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70"/>
    </row>
    <row r="37" spans="2:18" s="2" customFormat="1" ht="22.35" customHeight="1" thickTop="1" x14ac:dyDescent="0.3">
      <c r="B37" s="36">
        <v>4.0999999999999996</v>
      </c>
      <c r="C37" s="171" t="s">
        <v>50</v>
      </c>
      <c r="D37" s="172"/>
      <c r="E37" s="172"/>
      <c r="F37" s="172"/>
      <c r="G37" s="173"/>
      <c r="H37" s="30">
        <v>0</v>
      </c>
      <c r="I37" s="30">
        <v>0.6</v>
      </c>
      <c r="J37" s="30">
        <f>(I37*Q5)*H37</f>
        <v>0</v>
      </c>
      <c r="K37" s="30">
        <v>0</v>
      </c>
      <c r="L37" s="174" t="s">
        <v>51</v>
      </c>
      <c r="M37" s="175"/>
      <c r="N37" s="175"/>
      <c r="O37" s="175"/>
      <c r="P37" s="175"/>
      <c r="Q37" s="176"/>
    </row>
    <row r="38" spans="2:18" s="2" customFormat="1" ht="20.45" customHeight="1" x14ac:dyDescent="0.3">
      <c r="B38" s="34">
        <v>4.2</v>
      </c>
      <c r="C38" s="134" t="s">
        <v>52</v>
      </c>
      <c r="D38" s="135"/>
      <c r="E38" s="135"/>
      <c r="F38" s="135"/>
      <c r="G38" s="136"/>
      <c r="H38" s="20">
        <v>0</v>
      </c>
      <c r="I38" s="20">
        <v>4.5</v>
      </c>
      <c r="J38" s="20">
        <f>(I38*Q5)*H38</f>
        <v>0</v>
      </c>
      <c r="K38" s="20">
        <v>0</v>
      </c>
      <c r="L38" s="137" t="s">
        <v>53</v>
      </c>
      <c r="M38" s="138"/>
      <c r="N38" s="138"/>
      <c r="O38" s="138"/>
      <c r="P38" s="138"/>
      <c r="Q38" s="139"/>
    </row>
    <row r="39" spans="2:18" s="2" customFormat="1" ht="12" customHeight="1" x14ac:dyDescent="0.3">
      <c r="B39" s="29">
        <v>4.3</v>
      </c>
      <c r="C39" s="156" t="s">
        <v>40</v>
      </c>
      <c r="D39" s="157"/>
      <c r="E39" s="157"/>
      <c r="F39" s="157"/>
      <c r="G39" s="158"/>
      <c r="H39" s="15">
        <v>0</v>
      </c>
      <c r="I39" s="15">
        <v>0</v>
      </c>
      <c r="J39" s="15">
        <f>(I39*Q5)*H39</f>
        <v>0</v>
      </c>
      <c r="K39" s="15">
        <v>0</v>
      </c>
      <c r="L39" s="159"/>
      <c r="M39" s="160"/>
      <c r="N39" s="160"/>
      <c r="O39" s="160"/>
      <c r="P39" s="160"/>
      <c r="Q39" s="161"/>
    </row>
    <row r="40" spans="2:18" s="2" customFormat="1" ht="12" customHeight="1" thickBot="1" x14ac:dyDescent="0.35">
      <c r="B40" s="34">
        <v>4.4000000000000004</v>
      </c>
      <c r="C40" s="162" t="s">
        <v>54</v>
      </c>
      <c r="D40" s="163"/>
      <c r="E40" s="163"/>
      <c r="F40" s="163"/>
      <c r="G40" s="164"/>
      <c r="H40" s="22">
        <v>0</v>
      </c>
      <c r="I40" s="22">
        <v>0</v>
      </c>
      <c r="J40" s="22">
        <f>(I40*Q5)*H40</f>
        <v>0</v>
      </c>
      <c r="K40" s="22">
        <v>0</v>
      </c>
      <c r="L40" s="143"/>
      <c r="M40" s="144"/>
      <c r="N40" s="144"/>
      <c r="O40" s="144"/>
      <c r="P40" s="144"/>
      <c r="Q40" s="145"/>
    </row>
    <row r="41" spans="2:18" s="2" customFormat="1" ht="22.5" customHeight="1" thickTop="1" thickBot="1" x14ac:dyDescent="0.35">
      <c r="B41" s="129" t="s">
        <v>24</v>
      </c>
      <c r="C41" s="129"/>
      <c r="D41" s="129"/>
      <c r="E41" s="129"/>
      <c r="F41" s="129"/>
      <c r="G41" s="129"/>
      <c r="H41" s="129"/>
      <c r="I41" s="129"/>
      <c r="J41" s="57">
        <f>SUM(J37:J40)</f>
        <v>0</v>
      </c>
      <c r="K41" s="58">
        <f>J41*(J41*0.15)</f>
        <v>0</v>
      </c>
      <c r="L41" s="110" t="s">
        <v>41</v>
      </c>
      <c r="M41" s="111"/>
      <c r="N41" s="111"/>
      <c r="O41" s="111"/>
      <c r="P41" s="111"/>
      <c r="Q41" s="112"/>
    </row>
    <row r="42" spans="2:18" ht="13.5" thickTop="1" thickBot="1" x14ac:dyDescent="0.4">
      <c r="I42" s="3"/>
    </row>
    <row r="43" spans="2:18" ht="16.5" thickTop="1" thickBot="1" x14ac:dyDescent="0.65">
      <c r="B43" s="85" t="s">
        <v>55</v>
      </c>
      <c r="C43" s="146" t="s">
        <v>56</v>
      </c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8"/>
    </row>
    <row r="44" spans="2:18" ht="16.5" thickTop="1" thickBot="1" x14ac:dyDescent="0.65">
      <c r="B44" s="91">
        <v>5</v>
      </c>
      <c r="C44" s="149" t="s">
        <v>57</v>
      </c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</row>
    <row r="45" spans="2:18" s="2" customFormat="1" ht="19.7" customHeight="1" thickTop="1" x14ac:dyDescent="0.3">
      <c r="B45" s="13">
        <v>5.0999999999999996</v>
      </c>
      <c r="C45" s="150" t="s">
        <v>58</v>
      </c>
      <c r="D45" s="151"/>
      <c r="E45" s="151"/>
      <c r="F45" s="151"/>
      <c r="G45" s="152"/>
      <c r="H45" s="55">
        <v>1</v>
      </c>
      <c r="I45" s="20">
        <v>1.4</v>
      </c>
      <c r="J45" s="53">
        <f>(I45*K5)*H45</f>
        <v>7</v>
      </c>
      <c r="K45" s="53">
        <v>0</v>
      </c>
      <c r="L45" s="153" t="s">
        <v>99</v>
      </c>
      <c r="M45" s="154"/>
      <c r="N45" s="154"/>
      <c r="O45" s="154"/>
      <c r="P45" s="154"/>
      <c r="Q45" s="155"/>
    </row>
    <row r="46" spans="2:18" s="2" customFormat="1" ht="11.65" x14ac:dyDescent="0.3">
      <c r="B46" s="13">
        <v>5.2</v>
      </c>
      <c r="C46" s="134" t="s">
        <v>60</v>
      </c>
      <c r="D46" s="135"/>
      <c r="E46" s="135"/>
      <c r="F46" s="135"/>
      <c r="G46" s="136"/>
      <c r="H46" s="56">
        <v>1</v>
      </c>
      <c r="I46" s="30">
        <v>5</v>
      </c>
      <c r="J46" s="31">
        <f>(I46*K5)*H46</f>
        <v>25</v>
      </c>
      <c r="K46" s="30">
        <v>0</v>
      </c>
      <c r="L46" s="121" t="s">
        <v>100</v>
      </c>
      <c r="M46" s="122"/>
      <c r="N46" s="122"/>
      <c r="O46" s="122"/>
      <c r="P46" s="122"/>
      <c r="Q46" s="124"/>
    </row>
    <row r="47" spans="2:18" s="2" customFormat="1" ht="22.35" customHeight="1" x14ac:dyDescent="0.3">
      <c r="B47" s="29">
        <v>5.3</v>
      </c>
      <c r="C47" s="134" t="s">
        <v>62</v>
      </c>
      <c r="D47" s="135"/>
      <c r="E47" s="135"/>
      <c r="F47" s="135"/>
      <c r="G47" s="136"/>
      <c r="H47" s="56">
        <v>1</v>
      </c>
      <c r="I47" s="20">
        <v>1.5</v>
      </c>
      <c r="J47" s="53">
        <f>I47*(K5*0.3)</f>
        <v>2.25</v>
      </c>
      <c r="K47" s="20">
        <v>0</v>
      </c>
      <c r="L47" s="137" t="s">
        <v>63</v>
      </c>
      <c r="M47" s="138"/>
      <c r="N47" s="138"/>
      <c r="O47" s="138"/>
      <c r="P47" s="138"/>
      <c r="Q47" s="139"/>
    </row>
    <row r="48" spans="2:18" s="2" customFormat="1" ht="12" customHeight="1" x14ac:dyDescent="0.3">
      <c r="B48" s="60">
        <v>5.4</v>
      </c>
      <c r="C48" s="134" t="s">
        <v>64</v>
      </c>
      <c r="D48" s="135"/>
      <c r="E48" s="135"/>
      <c r="F48" s="135"/>
      <c r="G48" s="136"/>
      <c r="H48" s="61">
        <v>1</v>
      </c>
      <c r="I48" s="24">
        <v>1</v>
      </c>
      <c r="J48" s="62">
        <f>(I48*K5)*H48</f>
        <v>5</v>
      </c>
      <c r="K48" s="24">
        <v>0</v>
      </c>
      <c r="L48" s="137" t="s">
        <v>65</v>
      </c>
      <c r="M48" s="138"/>
      <c r="N48" s="138"/>
      <c r="O48" s="138"/>
      <c r="P48" s="138"/>
      <c r="Q48" s="139"/>
    </row>
    <row r="49" spans="2:18" s="2" customFormat="1" ht="12" customHeight="1" thickBot="1" x14ac:dyDescent="0.35">
      <c r="B49" s="6">
        <v>5.5</v>
      </c>
      <c r="C49" s="140" t="s">
        <v>40</v>
      </c>
      <c r="D49" s="141"/>
      <c r="E49" s="141"/>
      <c r="F49" s="141"/>
      <c r="G49" s="142"/>
      <c r="H49" s="49">
        <v>0</v>
      </c>
      <c r="I49" s="24">
        <v>1</v>
      </c>
      <c r="J49" s="24">
        <f>(I49*K5)*H49</f>
        <v>0</v>
      </c>
      <c r="K49" s="24">
        <v>0</v>
      </c>
      <c r="L49" s="143"/>
      <c r="M49" s="144"/>
      <c r="N49" s="144"/>
      <c r="O49" s="144"/>
      <c r="P49" s="144"/>
      <c r="Q49" s="145"/>
    </row>
    <row r="50" spans="2:18" s="2" customFormat="1" ht="21.6" customHeight="1" thickTop="1" thickBot="1" x14ac:dyDescent="0.35">
      <c r="B50" s="129" t="s">
        <v>24</v>
      </c>
      <c r="C50" s="129"/>
      <c r="D50" s="129"/>
      <c r="E50" s="129"/>
      <c r="F50" s="129"/>
      <c r="G50" s="129"/>
      <c r="H50" s="129"/>
      <c r="I50" s="129"/>
      <c r="J50" s="63">
        <f>SUM(J45:J49)</f>
        <v>39.25</v>
      </c>
      <c r="K50" s="63">
        <f>J50+(J50*0.15)</f>
        <v>45.137500000000003</v>
      </c>
      <c r="L50" s="110" t="s">
        <v>41</v>
      </c>
      <c r="M50" s="111"/>
      <c r="N50" s="111"/>
      <c r="O50" s="111"/>
      <c r="P50" s="111"/>
      <c r="Q50" s="112"/>
      <c r="R50" s="77"/>
    </row>
    <row r="51" spans="2:18" ht="13.5" thickTop="1" thickBot="1" x14ac:dyDescent="0.4">
      <c r="I51" s="3"/>
    </row>
    <row r="52" spans="2:18" ht="16.5" thickTop="1" thickBot="1" x14ac:dyDescent="0.65">
      <c r="B52" s="90">
        <v>6</v>
      </c>
      <c r="C52" s="37" t="s">
        <v>66</v>
      </c>
      <c r="D52" s="64"/>
      <c r="E52" s="64"/>
      <c r="F52" s="64"/>
      <c r="G52" s="65"/>
      <c r="H52" s="65"/>
      <c r="I52" s="66"/>
      <c r="J52" s="65"/>
      <c r="K52" s="65"/>
      <c r="L52" s="65"/>
      <c r="M52" s="65"/>
      <c r="N52" s="65"/>
      <c r="O52" s="65"/>
      <c r="P52" s="65"/>
      <c r="Q52" s="67"/>
    </row>
    <row r="53" spans="2:18" s="2" customFormat="1" ht="12" customHeight="1" thickTop="1" x14ac:dyDescent="0.3">
      <c r="B53" s="12">
        <v>6.1</v>
      </c>
      <c r="C53" s="130" t="s">
        <v>67</v>
      </c>
      <c r="D53" s="131"/>
      <c r="E53" s="131"/>
      <c r="F53" s="131"/>
      <c r="G53" s="132"/>
      <c r="H53" s="16">
        <v>1</v>
      </c>
      <c r="I53" s="17">
        <v>0.8</v>
      </c>
      <c r="J53" s="17">
        <f>(I53*Q5)*H53</f>
        <v>8</v>
      </c>
      <c r="K53" s="17">
        <v>0</v>
      </c>
      <c r="L53" s="130" t="s">
        <v>101</v>
      </c>
      <c r="M53" s="131"/>
      <c r="N53" s="131"/>
      <c r="O53" s="131"/>
      <c r="P53" s="131"/>
      <c r="Q53" s="133"/>
    </row>
    <row r="54" spans="2:18" s="2" customFormat="1" ht="12" customHeight="1" x14ac:dyDescent="0.3">
      <c r="B54" s="13">
        <v>6.2</v>
      </c>
      <c r="C54" s="121" t="s">
        <v>69</v>
      </c>
      <c r="D54" s="122"/>
      <c r="E54" s="122"/>
      <c r="F54" s="122"/>
      <c r="G54" s="123"/>
      <c r="H54" s="18">
        <v>1</v>
      </c>
      <c r="I54" s="20">
        <v>0.2</v>
      </c>
      <c r="J54" s="20">
        <f>(I54*Q5)*H54</f>
        <v>2</v>
      </c>
      <c r="K54" s="20">
        <v>0</v>
      </c>
      <c r="L54" s="121" t="s">
        <v>80</v>
      </c>
      <c r="M54" s="122"/>
      <c r="N54" s="122"/>
      <c r="O54" s="122"/>
      <c r="P54" s="122"/>
      <c r="Q54" s="124"/>
    </row>
    <row r="55" spans="2:18" s="2" customFormat="1" ht="12" customHeight="1" x14ac:dyDescent="0.3">
      <c r="B55" s="13">
        <v>6.3</v>
      </c>
      <c r="C55" s="121" t="s">
        <v>71</v>
      </c>
      <c r="D55" s="122"/>
      <c r="E55" s="122"/>
      <c r="F55" s="122"/>
      <c r="G55" s="123"/>
      <c r="H55" s="18">
        <v>1</v>
      </c>
      <c r="I55" s="20">
        <v>0.3</v>
      </c>
      <c r="J55" s="20">
        <f>(I55*Q5)*H55</f>
        <v>3</v>
      </c>
      <c r="K55" s="20">
        <v>0</v>
      </c>
      <c r="L55" s="121" t="s">
        <v>72</v>
      </c>
      <c r="M55" s="122"/>
      <c r="N55" s="122"/>
      <c r="O55" s="122"/>
      <c r="P55" s="122"/>
      <c r="Q55" s="124"/>
    </row>
    <row r="56" spans="2:18" s="2" customFormat="1" ht="12" customHeight="1" x14ac:dyDescent="0.3">
      <c r="B56" s="13">
        <v>6.4</v>
      </c>
      <c r="C56" s="121" t="s">
        <v>73</v>
      </c>
      <c r="D56" s="122"/>
      <c r="E56" s="122"/>
      <c r="F56" s="122"/>
      <c r="G56" s="123"/>
      <c r="H56" s="18">
        <v>1</v>
      </c>
      <c r="I56" s="20">
        <v>0.4</v>
      </c>
      <c r="J56" s="20">
        <f>(I56*Q5)*H56</f>
        <v>4</v>
      </c>
      <c r="K56" s="20">
        <v>0</v>
      </c>
      <c r="L56" s="121" t="s">
        <v>74</v>
      </c>
      <c r="M56" s="122"/>
      <c r="N56" s="122"/>
      <c r="O56" s="122"/>
      <c r="P56" s="122"/>
      <c r="Q56" s="124"/>
    </row>
    <row r="57" spans="2:18" s="2" customFormat="1" ht="12" customHeight="1" x14ac:dyDescent="0.3">
      <c r="B57" s="13">
        <v>6.5</v>
      </c>
      <c r="C57" s="121" t="s">
        <v>75</v>
      </c>
      <c r="D57" s="122"/>
      <c r="E57" s="122"/>
      <c r="F57" s="122"/>
      <c r="G57" s="123"/>
      <c r="H57" s="18">
        <v>1</v>
      </c>
      <c r="I57" s="20">
        <v>1.4</v>
      </c>
      <c r="J57" s="20">
        <f>(I57*Q5)*H57</f>
        <v>14</v>
      </c>
      <c r="K57" s="20">
        <v>0</v>
      </c>
      <c r="L57" s="121" t="s">
        <v>102</v>
      </c>
      <c r="M57" s="122"/>
      <c r="N57" s="122"/>
      <c r="O57" s="122"/>
      <c r="P57" s="122"/>
      <c r="Q57" s="124"/>
    </row>
    <row r="58" spans="2:18" s="2" customFormat="1" ht="12" customHeight="1" x14ac:dyDescent="0.3">
      <c r="B58" s="13">
        <v>6.6</v>
      </c>
      <c r="C58" s="121" t="s">
        <v>77</v>
      </c>
      <c r="D58" s="122"/>
      <c r="E58" s="122"/>
      <c r="F58" s="122"/>
      <c r="G58" s="123"/>
      <c r="H58" s="18">
        <v>1</v>
      </c>
      <c r="I58" s="20">
        <v>1.3</v>
      </c>
      <c r="J58" s="20">
        <f>(I58*Q5)*H58</f>
        <v>13</v>
      </c>
      <c r="K58" s="20">
        <v>0</v>
      </c>
      <c r="L58" s="121" t="s">
        <v>103</v>
      </c>
      <c r="M58" s="122"/>
      <c r="N58" s="122"/>
      <c r="O58" s="122"/>
      <c r="P58" s="122"/>
      <c r="Q58" s="124"/>
    </row>
    <row r="59" spans="2:18" s="2" customFormat="1" ht="12" customHeight="1" x14ac:dyDescent="0.3">
      <c r="B59" s="13">
        <v>6.7</v>
      </c>
      <c r="C59" s="121" t="s">
        <v>79</v>
      </c>
      <c r="D59" s="122"/>
      <c r="E59" s="122"/>
      <c r="F59" s="122"/>
      <c r="G59" s="123"/>
      <c r="H59" s="19">
        <v>1</v>
      </c>
      <c r="I59" s="20">
        <v>0.1</v>
      </c>
      <c r="J59" s="20">
        <f>(I59*Q5)*H59</f>
        <v>1</v>
      </c>
      <c r="K59" s="20">
        <v>0</v>
      </c>
      <c r="L59" s="121" t="s">
        <v>104</v>
      </c>
      <c r="M59" s="122"/>
      <c r="N59" s="122"/>
      <c r="O59" s="122"/>
      <c r="P59" s="122"/>
      <c r="Q59" s="124"/>
    </row>
    <row r="60" spans="2:18" s="2" customFormat="1" ht="12" customHeight="1" x14ac:dyDescent="0.3">
      <c r="B60" s="6">
        <v>6.8</v>
      </c>
      <c r="C60" s="125" t="s">
        <v>81</v>
      </c>
      <c r="D60" s="126"/>
      <c r="E60" s="126"/>
      <c r="F60" s="126"/>
      <c r="G60" s="127"/>
      <c r="H60" s="23">
        <v>1</v>
      </c>
      <c r="I60" s="20">
        <v>0</v>
      </c>
      <c r="J60" s="22">
        <f>(I60*Q5)*H60</f>
        <v>0</v>
      </c>
      <c r="K60" s="24">
        <v>0</v>
      </c>
      <c r="L60" s="261"/>
      <c r="M60" s="262"/>
      <c r="N60" s="262"/>
      <c r="O60" s="262"/>
      <c r="P60" s="262"/>
      <c r="Q60" s="263"/>
    </row>
    <row r="61" spans="2:18" s="2" customFormat="1" ht="12" customHeight="1" thickBot="1" x14ac:dyDescent="0.35">
      <c r="B61" s="50">
        <v>6.9</v>
      </c>
      <c r="C61" s="101" t="s">
        <v>40</v>
      </c>
      <c r="D61" s="102"/>
      <c r="E61" s="102"/>
      <c r="F61" s="102"/>
      <c r="G61" s="103"/>
      <c r="H61" s="51">
        <v>1</v>
      </c>
      <c r="I61" s="59">
        <v>0</v>
      </c>
      <c r="J61" s="22">
        <f>(I61*Q6)*H61</f>
        <v>0</v>
      </c>
      <c r="K61" s="45">
        <v>0</v>
      </c>
      <c r="L61" s="104"/>
      <c r="M61" s="105"/>
      <c r="N61" s="105"/>
      <c r="O61" s="105"/>
      <c r="P61" s="105"/>
      <c r="Q61" s="106"/>
    </row>
    <row r="62" spans="2:18" s="2" customFormat="1" ht="21.95" customHeight="1" thickTop="1" thickBot="1" x14ac:dyDescent="0.35">
      <c r="B62" s="107" t="s">
        <v>24</v>
      </c>
      <c r="C62" s="108"/>
      <c r="D62" s="108"/>
      <c r="E62" s="108"/>
      <c r="F62" s="108"/>
      <c r="G62" s="108"/>
      <c r="H62" s="108"/>
      <c r="I62" s="109"/>
      <c r="J62" s="57">
        <f>SUM(J53:J59)</f>
        <v>45</v>
      </c>
      <c r="K62" s="68">
        <f>J62+(J62*0.15)</f>
        <v>51.75</v>
      </c>
      <c r="L62" s="110" t="s">
        <v>41</v>
      </c>
      <c r="M62" s="111"/>
      <c r="N62" s="111"/>
      <c r="O62" s="111"/>
      <c r="P62" s="111"/>
      <c r="Q62" s="112"/>
      <c r="R62" s="77"/>
    </row>
    <row r="63" spans="2:18" s="2" customFormat="1" ht="13.5" thickTop="1" thickBot="1" x14ac:dyDescent="0.4">
      <c r="B63" s="89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77"/>
    </row>
    <row r="64" spans="2:18" ht="14.45" customHeight="1" thickTop="1" thickBot="1" x14ac:dyDescent="0.4">
      <c r="B64" s="113" t="s">
        <v>83</v>
      </c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5"/>
    </row>
    <row r="65" spans="2:17" ht="27" customHeight="1" thickTop="1" thickBot="1" x14ac:dyDescent="0.4">
      <c r="B65" s="116" t="s">
        <v>105</v>
      </c>
      <c r="C65" s="117"/>
      <c r="D65" s="117"/>
      <c r="E65" s="117"/>
      <c r="F65" s="117"/>
      <c r="G65" s="117"/>
      <c r="H65" s="117"/>
      <c r="I65" s="117"/>
      <c r="J65" s="69">
        <f>(J62+J50+J41+J34+J25+J14)</f>
        <v>439.60999999999996</v>
      </c>
      <c r="K65" s="70">
        <f>(K62+K50+K41+K34+K25+K14)</f>
        <v>505.55149999999992</v>
      </c>
      <c r="L65" s="110" t="s">
        <v>41</v>
      </c>
      <c r="M65" s="111"/>
      <c r="N65" s="111"/>
      <c r="O65" s="111"/>
      <c r="P65" s="111"/>
      <c r="Q65" s="112"/>
    </row>
    <row r="66" spans="2:17" ht="13.5" thickTop="1" thickBot="1" x14ac:dyDescent="0.4">
      <c r="B66" s="92"/>
      <c r="C66" s="25"/>
      <c r="D66" s="25"/>
      <c r="E66" s="25"/>
      <c r="F66" s="25"/>
      <c r="G66" s="25"/>
      <c r="H66" s="25"/>
      <c r="I66" s="25"/>
      <c r="J66" s="25"/>
      <c r="K66" s="25"/>
    </row>
    <row r="67" spans="2:17" ht="31.35" customHeight="1" thickTop="1" x14ac:dyDescent="0.35">
      <c r="B67" s="99" t="s">
        <v>85</v>
      </c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</row>
    <row r="68" spans="2:17" ht="15.6" customHeight="1" x14ac:dyDescent="0.35">
      <c r="B68" s="99" t="s">
        <v>86</v>
      </c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</row>
    <row r="69" spans="2:17" ht="28.35" customHeight="1" x14ac:dyDescent="0.35">
      <c r="B69" s="99" t="s">
        <v>87</v>
      </c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</row>
    <row r="70" spans="2:17" x14ac:dyDescent="0.35">
      <c r="B70" s="100" t="s">
        <v>88</v>
      </c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</row>
    <row r="71" spans="2:17" ht="26.45" customHeight="1" x14ac:dyDescent="0.35">
      <c r="B71" s="99" t="s">
        <v>89</v>
      </c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</row>
    <row r="72" spans="2:17" ht="15" customHeight="1" x14ac:dyDescent="0.35"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</row>
    <row r="73" spans="2:17" ht="13.35" customHeight="1" x14ac:dyDescent="0.35"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</row>
    <row r="74" spans="2:17" ht="13.35" customHeight="1" x14ac:dyDescent="0.35"/>
    <row r="75" spans="2:17" ht="13.35" customHeight="1" x14ac:dyDescent="0.35"/>
    <row r="76" spans="2:17" ht="28.35" customHeight="1" x14ac:dyDescent="0.35"/>
    <row r="117" spans="3:3" x14ac:dyDescent="0.35">
      <c r="C117" s="1"/>
    </row>
    <row r="134" spans="3:3" x14ac:dyDescent="0.35">
      <c r="C134" s="1"/>
    </row>
  </sheetData>
  <mergeCells count="120">
    <mergeCell ref="B73:Q73"/>
    <mergeCell ref="B69:Q69"/>
    <mergeCell ref="B5:C5"/>
    <mergeCell ref="D5:E5"/>
    <mergeCell ref="F5:H5"/>
    <mergeCell ref="I5:J5"/>
    <mergeCell ref="K5:L5"/>
    <mergeCell ref="M5:P5"/>
    <mergeCell ref="B1:Q1"/>
    <mergeCell ref="B2:Q2"/>
    <mergeCell ref="B4:C4"/>
    <mergeCell ref="D4:E4"/>
    <mergeCell ref="F4:H4"/>
    <mergeCell ref="I4:J4"/>
    <mergeCell ref="K4:L4"/>
    <mergeCell ref="M4:P4"/>
    <mergeCell ref="L9:Q9"/>
    <mergeCell ref="C10:Q10"/>
    <mergeCell ref="C11:Q11"/>
    <mergeCell ref="C12:G12"/>
    <mergeCell ref="L12:Q12"/>
    <mergeCell ref="C13:G13"/>
    <mergeCell ref="L13:Q13"/>
    <mergeCell ref="B7:B8"/>
    <mergeCell ref="C7:G8"/>
    <mergeCell ref="H7:H8"/>
    <mergeCell ref="I7:J7"/>
    <mergeCell ref="K7:K8"/>
    <mergeCell ref="L7:Q8"/>
    <mergeCell ref="C18:G18"/>
    <mergeCell ref="L18:Q18"/>
    <mergeCell ref="C19:G19"/>
    <mergeCell ref="L19:Q19"/>
    <mergeCell ref="B14:I14"/>
    <mergeCell ref="L14:Q14"/>
    <mergeCell ref="C15:D15"/>
    <mergeCell ref="C16:Q16"/>
    <mergeCell ref="C17:G17"/>
    <mergeCell ref="L17:Q17"/>
    <mergeCell ref="C28:G28"/>
    <mergeCell ref="L28:Q28"/>
    <mergeCell ref="C29:G29"/>
    <mergeCell ref="L29:Q29"/>
    <mergeCell ref="C30:G30"/>
    <mergeCell ref="L30:Q30"/>
    <mergeCell ref="B25:I25"/>
    <mergeCell ref="L25:Q25"/>
    <mergeCell ref="C26:D26"/>
    <mergeCell ref="C27:Q27"/>
    <mergeCell ref="C24:G24"/>
    <mergeCell ref="L24:Q24"/>
    <mergeCell ref="C21:G21"/>
    <mergeCell ref="L21:Q21"/>
    <mergeCell ref="C22:G22"/>
    <mergeCell ref="L22:Q22"/>
    <mergeCell ref="C23:G23"/>
    <mergeCell ref="L23:Q23"/>
    <mergeCell ref="C20:G20"/>
    <mergeCell ref="L20:Q20"/>
    <mergeCell ref="B34:I34"/>
    <mergeCell ref="L34:Q34"/>
    <mergeCell ref="C36:Q36"/>
    <mergeCell ref="C37:G37"/>
    <mergeCell ref="L37:Q37"/>
    <mergeCell ref="C38:G38"/>
    <mergeCell ref="L38:Q38"/>
    <mergeCell ref="C31:G31"/>
    <mergeCell ref="L31:Q31"/>
    <mergeCell ref="C32:G32"/>
    <mergeCell ref="L32:Q32"/>
    <mergeCell ref="C33:G33"/>
    <mergeCell ref="L33:Q33"/>
    <mergeCell ref="C43:Q43"/>
    <mergeCell ref="C44:Q44"/>
    <mergeCell ref="C45:G45"/>
    <mergeCell ref="L45:Q45"/>
    <mergeCell ref="C46:G46"/>
    <mergeCell ref="L46:Q46"/>
    <mergeCell ref="C39:G39"/>
    <mergeCell ref="L39:Q39"/>
    <mergeCell ref="C40:G40"/>
    <mergeCell ref="L40:Q40"/>
    <mergeCell ref="B41:I41"/>
    <mergeCell ref="L41:Q41"/>
    <mergeCell ref="B50:I50"/>
    <mergeCell ref="L50:Q50"/>
    <mergeCell ref="C53:G53"/>
    <mergeCell ref="L53:Q53"/>
    <mergeCell ref="C54:G54"/>
    <mergeCell ref="L54:Q54"/>
    <mergeCell ref="C47:G47"/>
    <mergeCell ref="L47:Q47"/>
    <mergeCell ref="C48:G48"/>
    <mergeCell ref="L48:Q48"/>
    <mergeCell ref="C49:G49"/>
    <mergeCell ref="L49:Q49"/>
    <mergeCell ref="C58:G58"/>
    <mergeCell ref="L58:Q58"/>
    <mergeCell ref="C59:G59"/>
    <mergeCell ref="L59:Q59"/>
    <mergeCell ref="C60:G60"/>
    <mergeCell ref="L60:Q60"/>
    <mergeCell ref="C55:G55"/>
    <mergeCell ref="L55:Q55"/>
    <mergeCell ref="C56:G56"/>
    <mergeCell ref="L56:Q56"/>
    <mergeCell ref="C57:G57"/>
    <mergeCell ref="L57:Q57"/>
    <mergeCell ref="B67:Q67"/>
    <mergeCell ref="B70:Q70"/>
    <mergeCell ref="B71:Q71"/>
    <mergeCell ref="B72:Q72"/>
    <mergeCell ref="C61:G61"/>
    <mergeCell ref="L61:Q61"/>
    <mergeCell ref="B62:I62"/>
    <mergeCell ref="L62:Q62"/>
    <mergeCell ref="B64:Q64"/>
    <mergeCell ref="B65:I65"/>
    <mergeCell ref="L65:Q65"/>
    <mergeCell ref="B68:Q68"/>
  </mergeCells>
  <printOptions horizontalCentered="1"/>
  <pageMargins left="0.25" right="0.25" top="0.75" bottom="0.75" header="0.3" footer="0.3"/>
  <pageSetup paperSize="40" scale="96" fitToHeight="0" orientation="portrait" r:id="rId1"/>
  <headerFooter>
    <oddHeader>&amp;L&amp;8&amp;F/&amp;A&amp;R&amp;14Annex ...&amp;10Page &amp;P/&amp;N</oddHeader>
  </headerFooter>
  <rowBreaks count="1" manualBreakCount="1">
    <brk id="72" min="1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B1:R129"/>
  <sheetViews>
    <sheetView zoomScaleNormal="100" zoomScaleSheetLayoutView="93" zoomScalePageLayoutView="85" workbookViewId="0"/>
  </sheetViews>
  <sheetFormatPr defaultColWidth="8.3984375" defaultRowHeight="12.75" x14ac:dyDescent="0.35"/>
  <cols>
    <col min="2" max="2" width="4" style="4" customWidth="1"/>
    <col min="3" max="3" width="11.3984375" customWidth="1"/>
    <col min="4" max="4" width="7" customWidth="1"/>
    <col min="5" max="5" width="7.86328125" customWidth="1"/>
    <col min="6" max="6" width="3.86328125" customWidth="1"/>
    <col min="7" max="7" width="0.86328125" customWidth="1"/>
    <col min="8" max="8" width="7.86328125" bestFit="1" customWidth="1"/>
    <col min="9" max="9" width="6.59765625" customWidth="1"/>
    <col min="10" max="10" width="9.59765625" bestFit="1" customWidth="1"/>
    <col min="11" max="11" width="9.86328125" customWidth="1"/>
    <col min="12" max="12" width="8.59765625" customWidth="1"/>
    <col min="13" max="16" width="3.86328125" customWidth="1"/>
    <col min="17" max="17" width="16.1328125" customWidth="1"/>
  </cols>
  <sheetData>
    <row r="1" spans="2:18" ht="22.5" customHeight="1" thickTop="1" thickBot="1" x14ac:dyDescent="0.85">
      <c r="B1" s="232" t="s">
        <v>0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4"/>
    </row>
    <row r="2" spans="2:18" ht="15" customHeight="1" thickTop="1" x14ac:dyDescent="0.4">
      <c r="B2" s="235" t="s">
        <v>1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</row>
    <row r="3" spans="2:18" ht="15" customHeight="1" thickBot="1" x14ac:dyDescent="0.45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2:18" ht="24" customHeight="1" thickTop="1" thickBot="1" x14ac:dyDescent="0.4">
      <c r="B4" s="236" t="s">
        <v>2</v>
      </c>
      <c r="C4" s="237"/>
      <c r="D4" s="236" t="s">
        <v>3</v>
      </c>
      <c r="E4" s="237"/>
      <c r="F4" s="236" t="s">
        <v>4</v>
      </c>
      <c r="G4" s="238"/>
      <c r="H4" s="237"/>
      <c r="I4" s="239" t="s">
        <v>5</v>
      </c>
      <c r="J4" s="240"/>
      <c r="K4" s="241" t="s">
        <v>6</v>
      </c>
      <c r="L4" s="242"/>
      <c r="M4" s="243" t="s">
        <v>7</v>
      </c>
      <c r="N4" s="244"/>
      <c r="O4" s="244"/>
      <c r="P4" s="245"/>
      <c r="Q4" s="33" t="s">
        <v>8</v>
      </c>
    </row>
    <row r="5" spans="2:18" ht="13.5" thickTop="1" thickBot="1" x14ac:dyDescent="0.4">
      <c r="B5" s="258">
        <v>0</v>
      </c>
      <c r="C5" s="259"/>
      <c r="D5" s="258">
        <v>24</v>
      </c>
      <c r="E5" s="259"/>
      <c r="F5" s="258">
        <v>5</v>
      </c>
      <c r="G5" s="260"/>
      <c r="H5" s="259"/>
      <c r="I5" s="258">
        <v>1</v>
      </c>
      <c r="J5" s="259"/>
      <c r="K5" s="258">
        <f>ROUND((Q5*0.5),0)</f>
        <v>15</v>
      </c>
      <c r="L5" s="259"/>
      <c r="M5" s="258">
        <f>SUM((B5*1)+(D5*2)+(F5*2)+(I5*2))</f>
        <v>60</v>
      </c>
      <c r="N5" s="260"/>
      <c r="O5" s="260"/>
      <c r="P5" s="259"/>
      <c r="Q5" s="47">
        <f>B5+D5+F5+I5</f>
        <v>30</v>
      </c>
    </row>
    <row r="6" spans="2:18" ht="12.6" customHeight="1" thickTop="1" thickBot="1" x14ac:dyDescent="0.4"/>
    <row r="7" spans="2:18" ht="13.7" customHeight="1" thickTop="1" thickBot="1" x14ac:dyDescent="0.4">
      <c r="B7" s="246" t="s">
        <v>10</v>
      </c>
      <c r="C7" s="247" t="s">
        <v>11</v>
      </c>
      <c r="D7" s="248"/>
      <c r="E7" s="248"/>
      <c r="F7" s="248"/>
      <c r="G7" s="249"/>
      <c r="H7" s="253" t="s">
        <v>12</v>
      </c>
      <c r="I7" s="255" t="s">
        <v>13</v>
      </c>
      <c r="J7" s="255"/>
      <c r="K7" s="256" t="s">
        <v>14</v>
      </c>
      <c r="L7" s="257" t="s">
        <v>15</v>
      </c>
      <c r="M7" s="257"/>
      <c r="N7" s="257"/>
      <c r="O7" s="257"/>
      <c r="P7" s="257"/>
      <c r="Q7" s="257"/>
    </row>
    <row r="8" spans="2:18" ht="13.5" thickTop="1" thickBot="1" x14ac:dyDescent="0.4">
      <c r="B8" s="246"/>
      <c r="C8" s="250"/>
      <c r="D8" s="251"/>
      <c r="E8" s="251"/>
      <c r="F8" s="251"/>
      <c r="G8" s="252"/>
      <c r="H8" s="254"/>
      <c r="I8" s="14" t="s">
        <v>9</v>
      </c>
      <c r="J8" s="14" t="s">
        <v>16</v>
      </c>
      <c r="K8" s="256"/>
      <c r="L8" s="257"/>
      <c r="M8" s="257"/>
      <c r="N8" s="257"/>
      <c r="O8" s="257"/>
      <c r="P8" s="257"/>
      <c r="Q8" s="257"/>
    </row>
    <row r="9" spans="2:18" ht="13.5" thickTop="1" thickBot="1" x14ac:dyDescent="0.4">
      <c r="F9" s="46"/>
      <c r="G9" s="46"/>
      <c r="H9" s="46"/>
      <c r="J9" s="3"/>
      <c r="K9" s="3"/>
      <c r="L9" s="218"/>
      <c r="M9" s="218"/>
      <c r="N9" s="218"/>
      <c r="O9" s="218"/>
      <c r="P9" s="218"/>
      <c r="Q9" s="219"/>
    </row>
    <row r="10" spans="2:18" ht="16.5" thickTop="1" thickBot="1" x14ac:dyDescent="0.65">
      <c r="B10" s="85" t="s">
        <v>17</v>
      </c>
      <c r="C10" s="146" t="s">
        <v>18</v>
      </c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8"/>
    </row>
    <row r="11" spans="2:18" ht="16.5" thickTop="1" thickBot="1" x14ac:dyDescent="0.65">
      <c r="B11" s="86">
        <v>1</v>
      </c>
      <c r="C11" s="220" t="s">
        <v>19</v>
      </c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2"/>
    </row>
    <row r="12" spans="2:18" s="2" customFormat="1" ht="12" customHeight="1" thickTop="1" x14ac:dyDescent="0.3">
      <c r="B12" s="10">
        <v>1.1000000000000001</v>
      </c>
      <c r="C12" s="223" t="s">
        <v>20</v>
      </c>
      <c r="D12" s="224"/>
      <c r="E12" s="224"/>
      <c r="F12" s="224"/>
      <c r="G12" s="225"/>
      <c r="H12" s="48">
        <v>1</v>
      </c>
      <c r="I12" s="20">
        <v>1</v>
      </c>
      <c r="J12" s="20">
        <f>(I12*Q5)*H12</f>
        <v>30</v>
      </c>
      <c r="K12" s="20">
        <v>0</v>
      </c>
      <c r="L12" s="226" t="s">
        <v>21</v>
      </c>
      <c r="M12" s="227"/>
      <c r="N12" s="227"/>
      <c r="O12" s="227"/>
      <c r="P12" s="227"/>
      <c r="Q12" s="228"/>
    </row>
    <row r="13" spans="2:18" s="2" customFormat="1" ht="12" customHeight="1" thickBot="1" x14ac:dyDescent="0.35">
      <c r="B13" s="21">
        <v>1.2</v>
      </c>
      <c r="C13" s="229" t="s">
        <v>22</v>
      </c>
      <c r="D13" s="230"/>
      <c r="E13" s="230"/>
      <c r="F13" s="230"/>
      <c r="G13" s="231"/>
      <c r="H13" s="54">
        <v>1</v>
      </c>
      <c r="I13" s="24">
        <v>0.2</v>
      </c>
      <c r="J13" s="20">
        <f>(I13*Q5)*H13</f>
        <v>6</v>
      </c>
      <c r="K13" s="20">
        <v>0</v>
      </c>
      <c r="L13" s="226" t="s">
        <v>23</v>
      </c>
      <c r="M13" s="227"/>
      <c r="N13" s="227"/>
      <c r="O13" s="227"/>
      <c r="P13" s="227"/>
      <c r="Q13" s="228"/>
    </row>
    <row r="14" spans="2:18" s="2" customFormat="1" ht="16.5" thickTop="1" thickBot="1" x14ac:dyDescent="0.35">
      <c r="B14" s="165" t="s">
        <v>24</v>
      </c>
      <c r="C14" s="166"/>
      <c r="D14" s="166"/>
      <c r="E14" s="166"/>
      <c r="F14" s="166"/>
      <c r="G14" s="166"/>
      <c r="H14" s="166"/>
      <c r="I14" s="167"/>
      <c r="J14" s="26">
        <f>SUM(J12:J13)</f>
        <v>36</v>
      </c>
      <c r="K14" s="27">
        <f>J14+(J14*0.15)</f>
        <v>41.4</v>
      </c>
      <c r="L14" s="211"/>
      <c r="M14" s="211"/>
      <c r="N14" s="211"/>
      <c r="O14" s="211"/>
      <c r="P14" s="211"/>
      <c r="Q14" s="211"/>
      <c r="R14" s="77"/>
    </row>
    <row r="15" spans="2:18" s="2" customFormat="1" ht="10.9" thickTop="1" thickBot="1" x14ac:dyDescent="0.35">
      <c r="B15" s="9"/>
      <c r="C15" s="201"/>
      <c r="D15" s="201"/>
      <c r="E15" s="32"/>
      <c r="F15" s="32"/>
      <c r="J15" s="8"/>
      <c r="K15" s="8"/>
    </row>
    <row r="16" spans="2:18" ht="16.5" thickTop="1" thickBot="1" x14ac:dyDescent="0.65">
      <c r="B16" s="87">
        <v>2</v>
      </c>
      <c r="C16" s="212" t="s">
        <v>25</v>
      </c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4"/>
    </row>
    <row r="17" spans="2:18" s="2" customFormat="1" ht="12" customHeight="1" thickTop="1" x14ac:dyDescent="0.3">
      <c r="B17" s="10">
        <v>2.1</v>
      </c>
      <c r="C17" s="215" t="s">
        <v>26</v>
      </c>
      <c r="D17" s="216"/>
      <c r="E17" s="216"/>
      <c r="F17" s="216"/>
      <c r="G17" s="217"/>
      <c r="H17" s="40">
        <v>1</v>
      </c>
      <c r="I17" s="41">
        <v>0.8</v>
      </c>
      <c r="J17" s="41">
        <f>(I17*Q5)*H17</f>
        <v>24</v>
      </c>
      <c r="K17" s="41">
        <v>0</v>
      </c>
      <c r="L17" s="125" t="s">
        <v>27</v>
      </c>
      <c r="M17" s="126"/>
      <c r="N17" s="126"/>
      <c r="O17" s="126"/>
      <c r="P17" s="126"/>
      <c r="Q17" s="128"/>
    </row>
    <row r="18" spans="2:18" s="2" customFormat="1" ht="33.6" customHeight="1" x14ac:dyDescent="0.3">
      <c r="B18" s="39">
        <v>2.2000000000000002</v>
      </c>
      <c r="C18" s="180" t="s">
        <v>28</v>
      </c>
      <c r="D18" s="181"/>
      <c r="E18" s="181"/>
      <c r="F18" s="181"/>
      <c r="G18" s="182"/>
      <c r="H18" s="19">
        <v>1</v>
      </c>
      <c r="I18" s="20">
        <v>2</v>
      </c>
      <c r="J18" s="20">
        <f>(I18*(M5*0.5))*H18</f>
        <v>60</v>
      </c>
      <c r="K18" s="20">
        <v>0</v>
      </c>
      <c r="L18" s="185" t="s">
        <v>29</v>
      </c>
      <c r="M18" s="185"/>
      <c r="N18" s="185"/>
      <c r="O18" s="185"/>
      <c r="P18" s="185"/>
      <c r="Q18" s="184"/>
    </row>
    <row r="19" spans="2:18" s="2" customFormat="1" ht="12" customHeight="1" x14ac:dyDescent="0.3">
      <c r="B19" s="38">
        <v>2.2999999999999998</v>
      </c>
      <c r="C19" s="208" t="s">
        <v>30</v>
      </c>
      <c r="D19" s="209"/>
      <c r="E19" s="209"/>
      <c r="F19" s="209"/>
      <c r="G19" s="210"/>
      <c r="H19" s="19">
        <v>1</v>
      </c>
      <c r="I19" s="20">
        <v>1.1000000000000001</v>
      </c>
      <c r="J19" s="20">
        <f>(I19*Q5)*H19</f>
        <v>33</v>
      </c>
      <c r="K19" s="20">
        <v>0</v>
      </c>
      <c r="L19" s="206" t="s">
        <v>31</v>
      </c>
      <c r="M19" s="206"/>
      <c r="N19" s="206"/>
      <c r="O19" s="206"/>
      <c r="P19" s="206"/>
      <c r="Q19" s="207"/>
    </row>
    <row r="20" spans="2:18" s="2" customFormat="1" ht="12" customHeight="1" x14ac:dyDescent="0.3">
      <c r="B20" s="39">
        <v>2.4</v>
      </c>
      <c r="C20" s="203" t="s">
        <v>32</v>
      </c>
      <c r="D20" s="204"/>
      <c r="E20" s="204"/>
      <c r="F20" s="204"/>
      <c r="G20" s="205"/>
      <c r="H20" s="19">
        <v>1</v>
      </c>
      <c r="I20" s="20">
        <v>0.5</v>
      </c>
      <c r="J20" s="20">
        <f>(I20*Q5)*H20</f>
        <v>15</v>
      </c>
      <c r="K20" s="20">
        <v>0</v>
      </c>
      <c r="L20" s="206" t="s">
        <v>33</v>
      </c>
      <c r="M20" s="206"/>
      <c r="N20" s="206"/>
      <c r="O20" s="206"/>
      <c r="P20" s="206"/>
      <c r="Q20" s="207"/>
    </row>
    <row r="21" spans="2:18" s="2" customFormat="1" ht="12" customHeight="1" x14ac:dyDescent="0.3">
      <c r="B21" s="38">
        <v>2.5</v>
      </c>
      <c r="C21" s="203" t="s">
        <v>34</v>
      </c>
      <c r="D21" s="204"/>
      <c r="E21" s="204"/>
      <c r="F21" s="204"/>
      <c r="G21" s="205"/>
      <c r="H21" s="19">
        <v>1</v>
      </c>
      <c r="I21" s="20">
        <v>1.5</v>
      </c>
      <c r="J21" s="20">
        <f>(I21*Q5)*H21</f>
        <v>45</v>
      </c>
      <c r="K21" s="20">
        <v>0</v>
      </c>
      <c r="L21" s="206" t="s">
        <v>35</v>
      </c>
      <c r="M21" s="206"/>
      <c r="N21" s="206"/>
      <c r="O21" s="206"/>
      <c r="P21" s="206"/>
      <c r="Q21" s="207"/>
    </row>
    <row r="22" spans="2:18" s="2" customFormat="1" ht="12" customHeight="1" x14ac:dyDescent="0.3">
      <c r="B22" s="39">
        <v>2.6</v>
      </c>
      <c r="C22" s="203" t="s">
        <v>36</v>
      </c>
      <c r="D22" s="204"/>
      <c r="E22" s="204"/>
      <c r="F22" s="204"/>
      <c r="G22" s="205"/>
      <c r="H22" s="19">
        <v>1</v>
      </c>
      <c r="I22" s="20">
        <v>1.9</v>
      </c>
      <c r="J22" s="20">
        <f>(I22*Q5)*H22</f>
        <v>57</v>
      </c>
      <c r="K22" s="20">
        <v>0</v>
      </c>
      <c r="L22" s="206" t="s">
        <v>37</v>
      </c>
      <c r="M22" s="206"/>
      <c r="N22" s="206"/>
      <c r="O22" s="206"/>
      <c r="P22" s="206"/>
      <c r="Q22" s="207"/>
    </row>
    <row r="23" spans="2:18" s="2" customFormat="1" ht="32.450000000000003" customHeight="1" x14ac:dyDescent="0.35">
      <c r="B23" s="38">
        <v>2.7</v>
      </c>
      <c r="C23" s="208" t="s">
        <v>38</v>
      </c>
      <c r="D23" s="209"/>
      <c r="E23" s="209"/>
      <c r="F23" s="209"/>
      <c r="G23" s="210"/>
      <c r="H23" s="43"/>
      <c r="I23" s="43"/>
      <c r="J23" s="20">
        <f>(SUM(J17:J22))*0.21</f>
        <v>49.14</v>
      </c>
      <c r="K23" s="20">
        <v>0</v>
      </c>
      <c r="L23" s="137" t="s">
        <v>39</v>
      </c>
      <c r="M23" s="137"/>
      <c r="N23" s="137"/>
      <c r="O23" s="137"/>
      <c r="P23" s="137"/>
      <c r="Q23" s="139"/>
    </row>
    <row r="24" spans="2:18" s="2" customFormat="1" ht="12" customHeight="1" thickBot="1" x14ac:dyDescent="0.4">
      <c r="B24" s="35">
        <v>2.8</v>
      </c>
      <c r="C24" s="193" t="s">
        <v>40</v>
      </c>
      <c r="D24" s="194"/>
      <c r="E24" s="194"/>
      <c r="F24" s="194"/>
      <c r="G24" s="195"/>
      <c r="H24" s="44"/>
      <c r="I24" s="44"/>
      <c r="J24" s="45">
        <v>0</v>
      </c>
      <c r="K24" s="45">
        <f>J24*Q5</f>
        <v>0</v>
      </c>
      <c r="L24" s="196"/>
      <c r="M24" s="197"/>
      <c r="N24" s="197"/>
      <c r="O24" s="197"/>
      <c r="P24" s="197"/>
      <c r="Q24" s="198"/>
    </row>
    <row r="25" spans="2:18" s="2" customFormat="1" ht="21.95" customHeight="1" thickTop="1" thickBot="1" x14ac:dyDescent="0.35">
      <c r="B25" s="165" t="s">
        <v>24</v>
      </c>
      <c r="C25" s="199"/>
      <c r="D25" s="199"/>
      <c r="E25" s="199"/>
      <c r="F25" s="199"/>
      <c r="G25" s="199"/>
      <c r="H25" s="199"/>
      <c r="I25" s="200"/>
      <c r="J25" s="42">
        <f>SUM(J17:J24)</f>
        <v>283.14</v>
      </c>
      <c r="K25" s="42">
        <f>J25+(J25*0.15)</f>
        <v>325.61099999999999</v>
      </c>
      <c r="L25" s="110" t="s">
        <v>41</v>
      </c>
      <c r="M25" s="111"/>
      <c r="N25" s="111"/>
      <c r="O25" s="111"/>
      <c r="P25" s="111"/>
      <c r="Q25" s="112"/>
      <c r="R25" s="77"/>
    </row>
    <row r="26" spans="2:18" s="2" customFormat="1" ht="10.9" thickTop="1" thickBot="1" x14ac:dyDescent="0.35">
      <c r="B26" s="79"/>
      <c r="C26" s="201"/>
      <c r="D26" s="201"/>
      <c r="E26" s="32"/>
      <c r="F26" s="32"/>
      <c r="J26" s="8"/>
      <c r="K26" s="8"/>
      <c r="L26" s="7"/>
      <c r="M26" s="7"/>
      <c r="N26" s="7"/>
      <c r="O26" s="7"/>
      <c r="P26" s="7"/>
      <c r="Q26" s="7"/>
    </row>
    <row r="27" spans="2:18" ht="16.5" thickTop="1" thickBot="1" x14ac:dyDescent="0.65">
      <c r="B27" s="88">
        <v>3</v>
      </c>
      <c r="C27" s="202" t="s">
        <v>42</v>
      </c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</row>
    <row r="28" spans="2:18" s="2" customFormat="1" ht="24.6" customHeight="1" thickTop="1" x14ac:dyDescent="0.3">
      <c r="B28" s="10">
        <v>3.1</v>
      </c>
      <c r="C28" s="180" t="s">
        <v>43</v>
      </c>
      <c r="D28" s="181"/>
      <c r="E28" s="181"/>
      <c r="F28" s="181"/>
      <c r="G28" s="182"/>
      <c r="H28" s="40">
        <f>B5</f>
        <v>0</v>
      </c>
      <c r="I28" s="41">
        <f>22+3.7</f>
        <v>25.7</v>
      </c>
      <c r="J28" s="41">
        <f>(I28*H28)</f>
        <v>0</v>
      </c>
      <c r="K28" s="41">
        <v>0</v>
      </c>
      <c r="L28" s="190" t="s">
        <v>44</v>
      </c>
      <c r="M28" s="190"/>
      <c r="N28" s="190"/>
      <c r="O28" s="190"/>
      <c r="P28" s="190"/>
      <c r="Q28" s="191"/>
      <c r="R28" s="78"/>
    </row>
    <row r="29" spans="2:18" s="2" customFormat="1" ht="19.5" customHeight="1" x14ac:dyDescent="0.3">
      <c r="B29" s="72">
        <v>3.2</v>
      </c>
      <c r="C29" s="180" t="s">
        <v>45</v>
      </c>
      <c r="D29" s="181"/>
      <c r="E29" s="181"/>
      <c r="F29" s="181"/>
      <c r="G29" s="182"/>
      <c r="H29" s="19">
        <f>D5</f>
        <v>24</v>
      </c>
      <c r="I29" s="20">
        <f>22+3.7</f>
        <v>25.7</v>
      </c>
      <c r="J29" s="20">
        <f>I29*H29</f>
        <v>616.79999999999995</v>
      </c>
      <c r="K29" s="20">
        <v>0</v>
      </c>
      <c r="L29" s="185" t="s">
        <v>44</v>
      </c>
      <c r="M29" s="185"/>
      <c r="N29" s="185"/>
      <c r="O29" s="185"/>
      <c r="P29" s="185"/>
      <c r="Q29" s="192"/>
      <c r="R29" s="78"/>
    </row>
    <row r="30" spans="2:18" s="2" customFormat="1" ht="24" customHeight="1" x14ac:dyDescent="0.3">
      <c r="B30" s="5">
        <v>3.3</v>
      </c>
      <c r="C30" s="180" t="s">
        <v>4</v>
      </c>
      <c r="D30" s="181"/>
      <c r="E30" s="181"/>
      <c r="F30" s="181"/>
      <c r="G30" s="182"/>
      <c r="H30" s="19">
        <f>F5</f>
        <v>5</v>
      </c>
      <c r="I30" s="20">
        <f>45+3.7</f>
        <v>48.7</v>
      </c>
      <c r="J30" s="20">
        <f>I30*H30</f>
        <v>243.5</v>
      </c>
      <c r="K30" s="20">
        <v>0</v>
      </c>
      <c r="L30" s="185" t="s">
        <v>46</v>
      </c>
      <c r="M30" s="185"/>
      <c r="N30" s="185"/>
      <c r="O30" s="185"/>
      <c r="P30" s="185"/>
      <c r="Q30" s="192"/>
      <c r="R30" s="78"/>
    </row>
    <row r="31" spans="2:18" s="2" customFormat="1" ht="12" customHeight="1" x14ac:dyDescent="0.3">
      <c r="B31" s="5">
        <v>3.4</v>
      </c>
      <c r="C31" s="180" t="s">
        <v>5</v>
      </c>
      <c r="D31" s="181"/>
      <c r="E31" s="181"/>
      <c r="F31" s="181"/>
      <c r="G31" s="182"/>
      <c r="H31" s="19">
        <f>I5</f>
        <v>1</v>
      </c>
      <c r="I31" s="20">
        <f>22+3.7</f>
        <v>25.7</v>
      </c>
      <c r="J31" s="20">
        <f>I31*H31</f>
        <v>25.7</v>
      </c>
      <c r="K31" s="20">
        <v>0</v>
      </c>
      <c r="L31" s="183"/>
      <c r="M31" s="183"/>
      <c r="N31" s="183"/>
      <c r="O31" s="183"/>
      <c r="P31" s="183"/>
      <c r="Q31" s="184"/>
      <c r="R31" s="78"/>
    </row>
    <row r="32" spans="2:18" s="2" customFormat="1" ht="32.450000000000003" customHeight="1" x14ac:dyDescent="0.3">
      <c r="B32" s="72">
        <v>3.5</v>
      </c>
      <c r="C32" s="180" t="s">
        <v>47</v>
      </c>
      <c r="D32" s="181"/>
      <c r="E32" s="181"/>
      <c r="F32" s="181"/>
      <c r="G32" s="182"/>
      <c r="H32" s="19"/>
      <c r="I32" s="20"/>
      <c r="J32" s="20">
        <f>SUM(J28:J31)*0.23</f>
        <v>203.78</v>
      </c>
      <c r="K32" s="20">
        <v>0</v>
      </c>
      <c r="L32" s="185" t="s">
        <v>48</v>
      </c>
      <c r="M32" s="185"/>
      <c r="N32" s="185"/>
      <c r="O32" s="185"/>
      <c r="P32" s="185"/>
      <c r="Q32" s="186"/>
      <c r="R32" s="78"/>
    </row>
    <row r="33" spans="2:18" s="2" customFormat="1" ht="12" customHeight="1" thickBot="1" x14ac:dyDescent="0.35">
      <c r="B33" s="80">
        <v>3.6</v>
      </c>
      <c r="C33" s="180" t="s">
        <v>40</v>
      </c>
      <c r="D33" s="181"/>
      <c r="E33" s="181"/>
      <c r="F33" s="181"/>
      <c r="G33" s="182"/>
      <c r="H33" s="19"/>
      <c r="I33" s="20"/>
      <c r="J33" s="20">
        <v>0</v>
      </c>
      <c r="K33" s="20">
        <v>0</v>
      </c>
      <c r="L33" s="187"/>
      <c r="M33" s="188"/>
      <c r="N33" s="188"/>
      <c r="O33" s="188"/>
      <c r="P33" s="188"/>
      <c r="Q33" s="189"/>
      <c r="R33" s="78"/>
    </row>
    <row r="34" spans="2:18" s="2" customFormat="1" ht="20.45" customHeight="1" thickTop="1" thickBot="1" x14ac:dyDescent="0.35">
      <c r="B34" s="165" t="s">
        <v>24</v>
      </c>
      <c r="C34" s="166"/>
      <c r="D34" s="166"/>
      <c r="E34" s="166"/>
      <c r="F34" s="166"/>
      <c r="G34" s="166"/>
      <c r="H34" s="166"/>
      <c r="I34" s="167"/>
      <c r="J34" s="28">
        <f>SUM(J28:J33)</f>
        <v>1089.78</v>
      </c>
      <c r="K34" s="28">
        <f>J34+(J34*0.15)</f>
        <v>1253.2469999999998</v>
      </c>
      <c r="L34" s="110" t="s">
        <v>41</v>
      </c>
      <c r="M34" s="111"/>
      <c r="N34" s="111"/>
      <c r="O34" s="111"/>
      <c r="P34" s="111"/>
      <c r="Q34" s="112"/>
      <c r="R34" s="77"/>
    </row>
    <row r="35" spans="2:18" s="2" customFormat="1" ht="13.5" thickTop="1" thickBot="1" x14ac:dyDescent="0.4">
      <c r="B35" s="89"/>
      <c r="C35" s="46"/>
      <c r="D35" s="46"/>
      <c r="I35" s="8"/>
      <c r="J35" s="8"/>
      <c r="K35" s="8"/>
      <c r="Q35" s="74"/>
    </row>
    <row r="36" spans="2:18" ht="16.5" thickTop="1" thickBot="1" x14ac:dyDescent="0.65">
      <c r="B36" s="90">
        <v>4</v>
      </c>
      <c r="C36" s="168" t="s">
        <v>49</v>
      </c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70"/>
    </row>
    <row r="37" spans="2:18" s="2" customFormat="1" ht="21" customHeight="1" thickTop="1" x14ac:dyDescent="0.3">
      <c r="B37" s="36">
        <v>4.0999999999999996</v>
      </c>
      <c r="C37" s="171" t="s">
        <v>50</v>
      </c>
      <c r="D37" s="172"/>
      <c r="E37" s="172"/>
      <c r="F37" s="172"/>
      <c r="G37" s="173"/>
      <c r="H37" s="30">
        <v>1</v>
      </c>
      <c r="I37" s="30">
        <v>0.6</v>
      </c>
      <c r="J37" s="30">
        <f>(I37*Q5)*H37</f>
        <v>18</v>
      </c>
      <c r="K37" s="30">
        <v>0</v>
      </c>
      <c r="L37" s="174" t="s">
        <v>51</v>
      </c>
      <c r="M37" s="175"/>
      <c r="N37" s="175"/>
      <c r="O37" s="175"/>
      <c r="P37" s="175"/>
      <c r="Q37" s="176"/>
    </row>
    <row r="38" spans="2:18" s="2" customFormat="1" ht="31.35" customHeight="1" x14ac:dyDescent="0.3">
      <c r="B38" s="34">
        <v>4.2</v>
      </c>
      <c r="C38" s="134" t="s">
        <v>52</v>
      </c>
      <c r="D38" s="135"/>
      <c r="E38" s="135"/>
      <c r="F38" s="135"/>
      <c r="G38" s="136"/>
      <c r="H38" s="20">
        <v>1</v>
      </c>
      <c r="I38" s="20">
        <v>4.5</v>
      </c>
      <c r="J38" s="20">
        <f>(I38*(M5*0.5))*H38</f>
        <v>135</v>
      </c>
      <c r="K38" s="20">
        <v>0</v>
      </c>
      <c r="L38" s="177" t="s">
        <v>53</v>
      </c>
      <c r="M38" s="178"/>
      <c r="N38" s="178"/>
      <c r="O38" s="178"/>
      <c r="P38" s="178"/>
      <c r="Q38" s="179"/>
    </row>
    <row r="39" spans="2:18" s="2" customFormat="1" ht="12" customHeight="1" x14ac:dyDescent="0.3">
      <c r="B39" s="29">
        <v>4.3</v>
      </c>
      <c r="C39" s="156" t="s">
        <v>40</v>
      </c>
      <c r="D39" s="157"/>
      <c r="E39" s="157"/>
      <c r="F39" s="157"/>
      <c r="G39" s="158"/>
      <c r="H39" s="15">
        <v>0</v>
      </c>
      <c r="I39" s="15">
        <v>0</v>
      </c>
      <c r="J39" s="15">
        <f>(I39*Q5)*H39</f>
        <v>0</v>
      </c>
      <c r="K39" s="15">
        <v>0</v>
      </c>
      <c r="L39" s="159"/>
      <c r="M39" s="160"/>
      <c r="N39" s="160"/>
      <c r="O39" s="160"/>
      <c r="P39" s="160"/>
      <c r="Q39" s="161"/>
    </row>
    <row r="40" spans="2:18" s="2" customFormat="1" ht="12" customHeight="1" thickBot="1" x14ac:dyDescent="0.35">
      <c r="B40" s="34">
        <v>4.4000000000000004</v>
      </c>
      <c r="C40" s="162" t="s">
        <v>54</v>
      </c>
      <c r="D40" s="163"/>
      <c r="E40" s="163"/>
      <c r="F40" s="163"/>
      <c r="G40" s="164"/>
      <c r="H40" s="22">
        <v>0</v>
      </c>
      <c r="I40" s="22">
        <v>0</v>
      </c>
      <c r="J40" s="22">
        <f>(I40*Q5)*H40</f>
        <v>0</v>
      </c>
      <c r="K40" s="22">
        <v>0</v>
      </c>
      <c r="L40" s="143"/>
      <c r="M40" s="144"/>
      <c r="N40" s="144"/>
      <c r="O40" s="144"/>
      <c r="P40" s="144"/>
      <c r="Q40" s="145"/>
    </row>
    <row r="41" spans="2:18" s="2" customFormat="1" ht="22.5" customHeight="1" thickTop="1" thickBot="1" x14ac:dyDescent="0.35">
      <c r="B41" s="129" t="s">
        <v>24</v>
      </c>
      <c r="C41" s="129"/>
      <c r="D41" s="129"/>
      <c r="E41" s="129"/>
      <c r="F41" s="129"/>
      <c r="G41" s="129"/>
      <c r="H41" s="129"/>
      <c r="I41" s="129"/>
      <c r="J41" s="57">
        <f>SUM(J37:J40)</f>
        <v>153</v>
      </c>
      <c r="K41" s="58">
        <f>J41+(J41*0.15)</f>
        <v>175.95</v>
      </c>
      <c r="L41" s="110" t="s">
        <v>41</v>
      </c>
      <c r="M41" s="111"/>
      <c r="N41" s="111"/>
      <c r="O41" s="111"/>
      <c r="P41" s="111"/>
      <c r="Q41" s="112"/>
      <c r="R41" s="77"/>
    </row>
    <row r="42" spans="2:18" ht="13.5" thickTop="1" thickBot="1" x14ac:dyDescent="0.4">
      <c r="I42" s="3"/>
    </row>
    <row r="43" spans="2:18" ht="16.5" thickTop="1" thickBot="1" x14ac:dyDescent="0.65">
      <c r="B43" s="85" t="s">
        <v>55</v>
      </c>
      <c r="C43" s="146" t="s">
        <v>56</v>
      </c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8"/>
    </row>
    <row r="44" spans="2:18" ht="16.5" thickTop="1" thickBot="1" x14ac:dyDescent="0.65">
      <c r="B44" s="91">
        <v>5</v>
      </c>
      <c r="C44" s="149" t="s">
        <v>57</v>
      </c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</row>
    <row r="45" spans="2:18" s="2" customFormat="1" ht="22.7" customHeight="1" thickTop="1" x14ac:dyDescent="0.3">
      <c r="B45" s="29">
        <v>5.0999999999999996</v>
      </c>
      <c r="C45" s="150" t="s">
        <v>58</v>
      </c>
      <c r="D45" s="151"/>
      <c r="E45" s="151"/>
      <c r="F45" s="151"/>
      <c r="G45" s="152"/>
      <c r="H45" s="55">
        <v>1</v>
      </c>
      <c r="I45" s="20">
        <v>1.6</v>
      </c>
      <c r="J45" s="53">
        <f>(I45*K5)*H45</f>
        <v>24</v>
      </c>
      <c r="K45" s="53">
        <v>0</v>
      </c>
      <c r="L45" s="153" t="s">
        <v>59</v>
      </c>
      <c r="M45" s="154"/>
      <c r="N45" s="154"/>
      <c r="O45" s="154"/>
      <c r="P45" s="154"/>
      <c r="Q45" s="155"/>
    </row>
    <row r="46" spans="2:18" s="2" customFormat="1" ht="11.65" x14ac:dyDescent="0.3">
      <c r="B46" s="29">
        <v>5.2</v>
      </c>
      <c r="C46" s="134" t="s">
        <v>60</v>
      </c>
      <c r="D46" s="135"/>
      <c r="E46" s="135"/>
      <c r="F46" s="135"/>
      <c r="G46" s="136"/>
      <c r="H46" s="56">
        <v>1</v>
      </c>
      <c r="I46" s="30">
        <v>5</v>
      </c>
      <c r="J46" s="31">
        <f>(I46*K5)*H46</f>
        <v>75</v>
      </c>
      <c r="K46" s="30">
        <v>0</v>
      </c>
      <c r="L46" s="121" t="s">
        <v>61</v>
      </c>
      <c r="M46" s="122"/>
      <c r="N46" s="122"/>
      <c r="O46" s="122"/>
      <c r="P46" s="122"/>
      <c r="Q46" s="124"/>
    </row>
    <row r="47" spans="2:18" s="2" customFormat="1" ht="22.35" customHeight="1" x14ac:dyDescent="0.3">
      <c r="B47" s="29">
        <v>5.3</v>
      </c>
      <c r="C47" s="134" t="s">
        <v>62</v>
      </c>
      <c r="D47" s="135"/>
      <c r="E47" s="135"/>
      <c r="F47" s="135"/>
      <c r="G47" s="136"/>
      <c r="H47" s="56">
        <v>1</v>
      </c>
      <c r="I47" s="20">
        <v>1.5</v>
      </c>
      <c r="J47" s="53">
        <f>I47*(K5*0.3)</f>
        <v>6.75</v>
      </c>
      <c r="K47" s="20">
        <v>0</v>
      </c>
      <c r="L47" s="137" t="s">
        <v>63</v>
      </c>
      <c r="M47" s="138"/>
      <c r="N47" s="138"/>
      <c r="O47" s="138"/>
      <c r="P47" s="138"/>
      <c r="Q47" s="139"/>
    </row>
    <row r="48" spans="2:18" s="2" customFormat="1" ht="12" customHeight="1" x14ac:dyDescent="0.3">
      <c r="B48" s="60">
        <v>5.4</v>
      </c>
      <c r="C48" s="134" t="s">
        <v>64</v>
      </c>
      <c r="D48" s="135"/>
      <c r="E48" s="135"/>
      <c r="F48" s="135"/>
      <c r="G48" s="136"/>
      <c r="H48" s="61">
        <v>1</v>
      </c>
      <c r="I48" s="24">
        <v>1</v>
      </c>
      <c r="J48" s="62">
        <f>(I48*K5)*H48</f>
        <v>15</v>
      </c>
      <c r="K48" s="24">
        <v>0</v>
      </c>
      <c r="L48" s="137" t="s">
        <v>65</v>
      </c>
      <c r="M48" s="138"/>
      <c r="N48" s="138"/>
      <c r="O48" s="138"/>
      <c r="P48" s="138"/>
      <c r="Q48" s="139"/>
    </row>
    <row r="49" spans="2:18" s="2" customFormat="1" ht="12" customHeight="1" thickBot="1" x14ac:dyDescent="0.35">
      <c r="B49" s="60">
        <v>5.5</v>
      </c>
      <c r="C49" s="140" t="s">
        <v>40</v>
      </c>
      <c r="D49" s="141"/>
      <c r="E49" s="141"/>
      <c r="F49" s="141"/>
      <c r="G49" s="142"/>
      <c r="H49" s="49">
        <v>0</v>
      </c>
      <c r="I49" s="24">
        <v>0</v>
      </c>
      <c r="J49" s="24">
        <f>(I49*K5)*H49</f>
        <v>0</v>
      </c>
      <c r="K49" s="24">
        <v>0</v>
      </c>
      <c r="L49" s="143"/>
      <c r="M49" s="144"/>
      <c r="N49" s="144"/>
      <c r="O49" s="144"/>
      <c r="P49" s="144"/>
      <c r="Q49" s="145"/>
    </row>
    <row r="50" spans="2:18" s="2" customFormat="1" ht="21.6" customHeight="1" thickTop="1" thickBot="1" x14ac:dyDescent="0.35">
      <c r="B50" s="129" t="s">
        <v>24</v>
      </c>
      <c r="C50" s="129"/>
      <c r="D50" s="129"/>
      <c r="E50" s="129"/>
      <c r="F50" s="129"/>
      <c r="G50" s="129"/>
      <c r="H50" s="129"/>
      <c r="I50" s="129"/>
      <c r="J50" s="63">
        <f>SUM(J45:J49)</f>
        <v>120.75</v>
      </c>
      <c r="K50" s="63">
        <f>J50+(J50*0.15)</f>
        <v>138.86250000000001</v>
      </c>
      <c r="L50" s="110" t="s">
        <v>41</v>
      </c>
      <c r="M50" s="111"/>
      <c r="N50" s="111"/>
      <c r="O50" s="111"/>
      <c r="P50" s="111"/>
      <c r="Q50" s="112"/>
      <c r="R50" s="77"/>
    </row>
    <row r="51" spans="2:18" ht="13.5" thickTop="1" thickBot="1" x14ac:dyDescent="0.4">
      <c r="I51" s="3"/>
    </row>
    <row r="52" spans="2:18" ht="16.5" thickTop="1" thickBot="1" x14ac:dyDescent="0.65">
      <c r="B52" s="90">
        <v>6</v>
      </c>
      <c r="C52" s="37" t="s">
        <v>66</v>
      </c>
      <c r="D52" s="64"/>
      <c r="E52" s="64"/>
      <c r="F52" s="64"/>
      <c r="G52" s="65"/>
      <c r="H52" s="65"/>
      <c r="I52" s="66"/>
      <c r="J52" s="65"/>
      <c r="K52" s="65"/>
      <c r="L52" s="65"/>
      <c r="M52" s="65"/>
      <c r="N52" s="65"/>
      <c r="O52" s="65"/>
      <c r="P52" s="65"/>
      <c r="Q52" s="67"/>
    </row>
    <row r="53" spans="2:18" s="2" customFormat="1" ht="12" customHeight="1" thickTop="1" x14ac:dyDescent="0.3">
      <c r="B53" s="12">
        <v>6.1</v>
      </c>
      <c r="C53" s="130" t="s">
        <v>67</v>
      </c>
      <c r="D53" s="131"/>
      <c r="E53" s="131"/>
      <c r="F53" s="131"/>
      <c r="G53" s="132"/>
      <c r="H53" s="16">
        <v>1</v>
      </c>
      <c r="I53" s="17">
        <v>1.1000000000000001</v>
      </c>
      <c r="J53" s="17">
        <f>(I53*Q5)*H53</f>
        <v>33</v>
      </c>
      <c r="K53" s="17">
        <v>0</v>
      </c>
      <c r="L53" s="130" t="s">
        <v>68</v>
      </c>
      <c r="M53" s="131"/>
      <c r="N53" s="131"/>
      <c r="O53" s="131"/>
      <c r="P53" s="131"/>
      <c r="Q53" s="133"/>
    </row>
    <row r="54" spans="2:18" s="2" customFormat="1" ht="12" customHeight="1" x14ac:dyDescent="0.3">
      <c r="B54" s="13">
        <v>6.2</v>
      </c>
      <c r="C54" s="121" t="s">
        <v>69</v>
      </c>
      <c r="D54" s="122"/>
      <c r="E54" s="122"/>
      <c r="F54" s="122"/>
      <c r="G54" s="123"/>
      <c r="H54" s="18">
        <v>1</v>
      </c>
      <c r="I54" s="20">
        <v>0.5</v>
      </c>
      <c r="J54" s="20">
        <f>(I54*Q5)*H54</f>
        <v>15</v>
      </c>
      <c r="K54" s="20">
        <v>0</v>
      </c>
      <c r="L54" s="121" t="s">
        <v>70</v>
      </c>
      <c r="M54" s="122"/>
      <c r="N54" s="122"/>
      <c r="O54" s="122"/>
      <c r="P54" s="122"/>
      <c r="Q54" s="124"/>
    </row>
    <row r="55" spans="2:18" s="2" customFormat="1" ht="12" customHeight="1" x14ac:dyDescent="0.3">
      <c r="B55" s="13">
        <v>6.3</v>
      </c>
      <c r="C55" s="121" t="s">
        <v>71</v>
      </c>
      <c r="D55" s="122"/>
      <c r="E55" s="122"/>
      <c r="F55" s="122"/>
      <c r="G55" s="123"/>
      <c r="H55" s="18">
        <v>1</v>
      </c>
      <c r="I55" s="20">
        <v>0.3</v>
      </c>
      <c r="J55" s="20">
        <f>(I55*Q5)*H55</f>
        <v>9</v>
      </c>
      <c r="K55" s="20">
        <v>0</v>
      </c>
      <c r="L55" s="121" t="s">
        <v>72</v>
      </c>
      <c r="M55" s="122"/>
      <c r="N55" s="122"/>
      <c r="O55" s="122"/>
      <c r="P55" s="122"/>
      <c r="Q55" s="124"/>
    </row>
    <row r="56" spans="2:18" s="2" customFormat="1" ht="12" customHeight="1" x14ac:dyDescent="0.3">
      <c r="B56" s="13">
        <v>6.4</v>
      </c>
      <c r="C56" s="121" t="s">
        <v>73</v>
      </c>
      <c r="D56" s="122"/>
      <c r="E56" s="122"/>
      <c r="F56" s="122"/>
      <c r="G56" s="123"/>
      <c r="H56" s="18">
        <v>1</v>
      </c>
      <c r="I56" s="20">
        <v>0.4</v>
      </c>
      <c r="J56" s="20">
        <f>(I56*Q5)*H56</f>
        <v>12</v>
      </c>
      <c r="K56" s="20">
        <v>0</v>
      </c>
      <c r="L56" s="121" t="s">
        <v>74</v>
      </c>
      <c r="M56" s="122"/>
      <c r="N56" s="122"/>
      <c r="O56" s="122"/>
      <c r="P56" s="122"/>
      <c r="Q56" s="124"/>
    </row>
    <row r="57" spans="2:18" s="2" customFormat="1" ht="12" customHeight="1" x14ac:dyDescent="0.3">
      <c r="B57" s="13">
        <v>6.5</v>
      </c>
      <c r="C57" s="121" t="s">
        <v>75</v>
      </c>
      <c r="D57" s="122"/>
      <c r="E57" s="122"/>
      <c r="F57" s="122"/>
      <c r="G57" s="123"/>
      <c r="H57" s="18">
        <v>1</v>
      </c>
      <c r="I57" s="20">
        <v>1.2</v>
      </c>
      <c r="J57" s="20">
        <f>(I57*Q5)*H57</f>
        <v>36</v>
      </c>
      <c r="K57" s="20">
        <v>0</v>
      </c>
      <c r="L57" s="121" t="s">
        <v>76</v>
      </c>
      <c r="M57" s="122"/>
      <c r="N57" s="122"/>
      <c r="O57" s="122"/>
      <c r="P57" s="122"/>
      <c r="Q57" s="124"/>
    </row>
    <row r="58" spans="2:18" s="2" customFormat="1" ht="12" customHeight="1" x14ac:dyDescent="0.3">
      <c r="B58" s="13">
        <v>6.6</v>
      </c>
      <c r="C58" s="121" t="s">
        <v>77</v>
      </c>
      <c r="D58" s="122"/>
      <c r="E58" s="122"/>
      <c r="F58" s="122"/>
      <c r="G58" s="123"/>
      <c r="H58" s="18">
        <v>1</v>
      </c>
      <c r="I58" s="20">
        <v>1.8</v>
      </c>
      <c r="J58" s="20">
        <f>(I58*Q5)*H58</f>
        <v>54</v>
      </c>
      <c r="K58" s="20">
        <v>0</v>
      </c>
      <c r="L58" s="121" t="s">
        <v>78</v>
      </c>
      <c r="M58" s="122"/>
      <c r="N58" s="122"/>
      <c r="O58" s="122"/>
      <c r="P58" s="122"/>
      <c r="Q58" s="124"/>
    </row>
    <row r="59" spans="2:18" s="2" customFormat="1" ht="12" customHeight="1" x14ac:dyDescent="0.3">
      <c r="B59" s="13">
        <v>6.7</v>
      </c>
      <c r="C59" s="121" t="s">
        <v>79</v>
      </c>
      <c r="D59" s="122"/>
      <c r="E59" s="122"/>
      <c r="F59" s="122"/>
      <c r="G59" s="123"/>
      <c r="H59" s="19">
        <v>1</v>
      </c>
      <c r="I59" s="20">
        <v>0.2</v>
      </c>
      <c r="J59" s="20">
        <f>(I59*Q5)*H59</f>
        <v>6</v>
      </c>
      <c r="K59" s="20">
        <v>0</v>
      </c>
      <c r="L59" s="121" t="s">
        <v>80</v>
      </c>
      <c r="M59" s="122"/>
      <c r="N59" s="122"/>
      <c r="O59" s="122"/>
      <c r="P59" s="122"/>
      <c r="Q59" s="124"/>
    </row>
    <row r="60" spans="2:18" s="2" customFormat="1" ht="12" customHeight="1" x14ac:dyDescent="0.3">
      <c r="B60" s="6">
        <v>6.8</v>
      </c>
      <c r="C60" s="125" t="s">
        <v>81</v>
      </c>
      <c r="D60" s="126"/>
      <c r="E60" s="126"/>
      <c r="F60" s="126"/>
      <c r="G60" s="127"/>
      <c r="H60" s="23">
        <v>1</v>
      </c>
      <c r="I60" s="20">
        <v>35</v>
      </c>
      <c r="J60" s="22">
        <f>H60*I60</f>
        <v>35</v>
      </c>
      <c r="K60" s="24">
        <v>0</v>
      </c>
      <c r="L60" s="125" t="s">
        <v>82</v>
      </c>
      <c r="M60" s="126"/>
      <c r="N60" s="126"/>
      <c r="O60" s="126"/>
      <c r="P60" s="126"/>
      <c r="Q60" s="128"/>
    </row>
    <row r="61" spans="2:18" s="2" customFormat="1" ht="12" customHeight="1" thickBot="1" x14ac:dyDescent="0.35">
      <c r="B61" s="50">
        <v>6.9</v>
      </c>
      <c r="C61" s="101" t="s">
        <v>40</v>
      </c>
      <c r="D61" s="102"/>
      <c r="E61" s="102"/>
      <c r="F61" s="102"/>
      <c r="G61" s="103"/>
      <c r="H61" s="51">
        <v>1</v>
      </c>
      <c r="I61" s="59">
        <v>0</v>
      </c>
      <c r="J61" s="52">
        <f>(I61*Q5)*H61</f>
        <v>0</v>
      </c>
      <c r="K61" s="45">
        <v>0</v>
      </c>
      <c r="L61" s="104"/>
      <c r="M61" s="105"/>
      <c r="N61" s="105"/>
      <c r="O61" s="105"/>
      <c r="P61" s="105"/>
      <c r="Q61" s="106"/>
    </row>
    <row r="62" spans="2:18" s="2" customFormat="1" ht="21.95" customHeight="1" thickTop="1" thickBot="1" x14ac:dyDescent="0.35">
      <c r="B62" s="107" t="s">
        <v>24</v>
      </c>
      <c r="C62" s="108"/>
      <c r="D62" s="108"/>
      <c r="E62" s="108"/>
      <c r="F62" s="108"/>
      <c r="G62" s="108"/>
      <c r="H62" s="108"/>
      <c r="I62" s="109"/>
      <c r="J62" s="57">
        <f>SUM(J53:J59)</f>
        <v>165</v>
      </c>
      <c r="K62" s="68">
        <f>J62+(J62*0.15)</f>
        <v>189.75</v>
      </c>
      <c r="L62" s="110" t="s">
        <v>41</v>
      </c>
      <c r="M62" s="111"/>
      <c r="N62" s="111"/>
      <c r="O62" s="111"/>
      <c r="P62" s="111"/>
      <c r="Q62" s="112"/>
      <c r="R62" s="77"/>
    </row>
    <row r="63" spans="2:18" s="2" customFormat="1" ht="13.5" thickTop="1" thickBot="1" x14ac:dyDescent="0.4">
      <c r="B63" s="89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77"/>
    </row>
    <row r="64" spans="2:18" ht="14.45" customHeight="1" thickTop="1" thickBot="1" x14ac:dyDescent="0.4">
      <c r="B64" s="113" t="s">
        <v>83</v>
      </c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5"/>
    </row>
    <row r="65" spans="2:17" ht="27" customHeight="1" thickTop="1" thickBot="1" x14ac:dyDescent="0.4">
      <c r="B65" s="116" t="s">
        <v>84</v>
      </c>
      <c r="C65" s="117"/>
      <c r="D65" s="117"/>
      <c r="E65" s="117"/>
      <c r="F65" s="117"/>
      <c r="G65" s="117"/>
      <c r="H65" s="117"/>
      <c r="I65" s="117"/>
      <c r="J65" s="69">
        <f>(J62+J50+J41+J34+J25+J14)</f>
        <v>1847.67</v>
      </c>
      <c r="K65" s="70">
        <f>(K62+K50+K41+K34+K25+K14)</f>
        <v>2124.8204999999998</v>
      </c>
      <c r="L65" s="118" t="s">
        <v>41</v>
      </c>
      <c r="M65" s="119"/>
      <c r="N65" s="119"/>
      <c r="O65" s="119"/>
      <c r="P65" s="119"/>
      <c r="Q65" s="120"/>
    </row>
    <row r="66" spans="2:17" ht="13.15" thickTop="1" x14ac:dyDescent="0.35">
      <c r="B66" s="89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</row>
    <row r="67" spans="2:17" ht="28.7" customHeight="1" x14ac:dyDescent="0.35">
      <c r="B67" s="99" t="s">
        <v>85</v>
      </c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</row>
    <row r="68" spans="2:17" ht="15" customHeight="1" x14ac:dyDescent="0.35">
      <c r="B68" s="99" t="s">
        <v>86</v>
      </c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</row>
    <row r="69" spans="2:17" ht="29.45" customHeight="1" x14ac:dyDescent="0.35">
      <c r="B69" s="99" t="s">
        <v>87</v>
      </c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</row>
    <row r="70" spans="2:17" ht="13.35" customHeight="1" x14ac:dyDescent="0.35">
      <c r="B70" s="100" t="s">
        <v>88</v>
      </c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</row>
    <row r="71" spans="2:17" ht="27.6" customHeight="1" x14ac:dyDescent="0.35">
      <c r="B71" s="99" t="s">
        <v>89</v>
      </c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</row>
    <row r="112" spans="3:3" x14ac:dyDescent="0.35">
      <c r="C112" s="1"/>
    </row>
    <row r="129" spans="3:3" x14ac:dyDescent="0.35">
      <c r="C129" s="1"/>
    </row>
  </sheetData>
  <mergeCells count="118">
    <mergeCell ref="B71:Q71"/>
    <mergeCell ref="B5:C5"/>
    <mergeCell ref="D5:E5"/>
    <mergeCell ref="F5:H5"/>
    <mergeCell ref="I5:J5"/>
    <mergeCell ref="K5:L5"/>
    <mergeCell ref="M5:P5"/>
    <mergeCell ref="B1:Q1"/>
    <mergeCell ref="B2:Q2"/>
    <mergeCell ref="B4:C4"/>
    <mergeCell ref="D4:E4"/>
    <mergeCell ref="F4:H4"/>
    <mergeCell ref="I4:J4"/>
    <mergeCell ref="K4:L4"/>
    <mergeCell ref="M4:P4"/>
    <mergeCell ref="L9:Q9"/>
    <mergeCell ref="C10:Q10"/>
    <mergeCell ref="C11:Q11"/>
    <mergeCell ref="C12:G12"/>
    <mergeCell ref="L12:Q12"/>
    <mergeCell ref="C13:G13"/>
    <mergeCell ref="L13:Q13"/>
    <mergeCell ref="B7:B8"/>
    <mergeCell ref="C7:G8"/>
    <mergeCell ref="H7:H8"/>
    <mergeCell ref="I7:J7"/>
    <mergeCell ref="K7:K8"/>
    <mergeCell ref="L7:Q8"/>
    <mergeCell ref="C18:G18"/>
    <mergeCell ref="L18:Q18"/>
    <mergeCell ref="C19:G19"/>
    <mergeCell ref="L19:Q19"/>
    <mergeCell ref="B14:I14"/>
    <mergeCell ref="L14:Q14"/>
    <mergeCell ref="C15:D15"/>
    <mergeCell ref="C16:Q16"/>
    <mergeCell ref="C17:G17"/>
    <mergeCell ref="L17:Q17"/>
    <mergeCell ref="C28:G28"/>
    <mergeCell ref="L28:Q28"/>
    <mergeCell ref="C29:G29"/>
    <mergeCell ref="L29:Q29"/>
    <mergeCell ref="C30:G30"/>
    <mergeCell ref="L30:Q30"/>
    <mergeCell ref="B25:I25"/>
    <mergeCell ref="L25:Q25"/>
    <mergeCell ref="C26:D26"/>
    <mergeCell ref="C27:Q27"/>
    <mergeCell ref="C24:G24"/>
    <mergeCell ref="L24:Q24"/>
    <mergeCell ref="C21:G21"/>
    <mergeCell ref="L21:Q21"/>
    <mergeCell ref="C22:G22"/>
    <mergeCell ref="L22:Q22"/>
    <mergeCell ref="C23:G23"/>
    <mergeCell ref="L23:Q23"/>
    <mergeCell ref="C20:G20"/>
    <mergeCell ref="L20:Q20"/>
    <mergeCell ref="B34:I34"/>
    <mergeCell ref="L34:Q34"/>
    <mergeCell ref="C36:Q36"/>
    <mergeCell ref="C37:G37"/>
    <mergeCell ref="L37:Q37"/>
    <mergeCell ref="C38:G38"/>
    <mergeCell ref="L38:Q38"/>
    <mergeCell ref="C31:G31"/>
    <mergeCell ref="L31:Q31"/>
    <mergeCell ref="C32:G32"/>
    <mergeCell ref="L32:Q32"/>
    <mergeCell ref="C33:G33"/>
    <mergeCell ref="L33:Q33"/>
    <mergeCell ref="C43:Q43"/>
    <mergeCell ref="C44:Q44"/>
    <mergeCell ref="C45:G45"/>
    <mergeCell ref="L45:Q45"/>
    <mergeCell ref="C46:G46"/>
    <mergeCell ref="L46:Q46"/>
    <mergeCell ref="C39:G39"/>
    <mergeCell ref="L39:Q39"/>
    <mergeCell ref="C40:G40"/>
    <mergeCell ref="L40:Q40"/>
    <mergeCell ref="B41:I41"/>
    <mergeCell ref="L41:Q41"/>
    <mergeCell ref="B50:I50"/>
    <mergeCell ref="L50:Q50"/>
    <mergeCell ref="C53:G53"/>
    <mergeCell ref="L53:Q53"/>
    <mergeCell ref="C54:G54"/>
    <mergeCell ref="L54:Q54"/>
    <mergeCell ref="C47:G47"/>
    <mergeCell ref="L47:Q47"/>
    <mergeCell ref="C48:G48"/>
    <mergeCell ref="L48:Q48"/>
    <mergeCell ref="C49:G49"/>
    <mergeCell ref="L49:Q49"/>
    <mergeCell ref="C58:G58"/>
    <mergeCell ref="L58:Q58"/>
    <mergeCell ref="C59:G59"/>
    <mergeCell ref="L59:Q59"/>
    <mergeCell ref="C60:G60"/>
    <mergeCell ref="L60:Q60"/>
    <mergeCell ref="C55:G55"/>
    <mergeCell ref="L55:Q55"/>
    <mergeCell ref="C56:G56"/>
    <mergeCell ref="L56:Q56"/>
    <mergeCell ref="C57:G57"/>
    <mergeCell ref="L57:Q57"/>
    <mergeCell ref="B67:Q67"/>
    <mergeCell ref="B68:Q68"/>
    <mergeCell ref="B69:Q69"/>
    <mergeCell ref="B70:Q70"/>
    <mergeCell ref="C61:G61"/>
    <mergeCell ref="L61:Q61"/>
    <mergeCell ref="B62:I62"/>
    <mergeCell ref="L62:Q62"/>
    <mergeCell ref="B64:Q64"/>
    <mergeCell ref="B65:I65"/>
    <mergeCell ref="L65:Q65"/>
  </mergeCells>
  <printOptions horizontalCentered="1"/>
  <pageMargins left="0.25" right="0.25" top="0.75" bottom="0.75" header="0.3" footer="0.3"/>
  <pageSetup paperSize="40" scale="95" fitToHeight="0" orientation="portrait" r:id="rId1"/>
  <headerFooter>
    <oddHeader>&amp;L&amp;8&amp;F/&amp;A&amp;R&amp;14Annex ...&amp;10Page &amp;P/&amp;N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B1:W133"/>
  <sheetViews>
    <sheetView zoomScaleNormal="100" zoomScaleSheetLayoutView="86" zoomScalePageLayoutView="85" workbookViewId="0">
      <selection activeCell="A25" sqref="A25"/>
    </sheetView>
  </sheetViews>
  <sheetFormatPr defaultColWidth="8.3984375" defaultRowHeight="12.75" x14ac:dyDescent="0.35"/>
  <cols>
    <col min="2" max="2" width="4" style="4" customWidth="1"/>
    <col min="3" max="3" width="11.3984375" customWidth="1"/>
    <col min="4" max="4" width="7" customWidth="1"/>
    <col min="5" max="5" width="7.86328125" customWidth="1"/>
    <col min="6" max="6" width="3.86328125" customWidth="1"/>
    <col min="7" max="7" width="2.59765625" customWidth="1"/>
    <col min="8" max="8" width="7.86328125" bestFit="1" customWidth="1"/>
    <col min="9" max="9" width="6.59765625" customWidth="1"/>
    <col min="10" max="10" width="9.59765625" bestFit="1" customWidth="1"/>
    <col min="11" max="11" width="9.86328125" customWidth="1"/>
    <col min="12" max="12" width="8.59765625" customWidth="1"/>
    <col min="13" max="16" width="3.86328125" customWidth="1"/>
    <col min="17" max="17" width="17.1328125" customWidth="1"/>
  </cols>
  <sheetData>
    <row r="1" spans="2:18" ht="22.5" customHeight="1" thickTop="1" thickBot="1" x14ac:dyDescent="0.85">
      <c r="B1" s="232" t="s">
        <v>0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4"/>
    </row>
    <row r="2" spans="2:18" ht="15" customHeight="1" thickTop="1" x14ac:dyDescent="0.4">
      <c r="B2" s="235" t="s">
        <v>106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</row>
    <row r="3" spans="2:18" ht="15" customHeight="1" thickBot="1" x14ac:dyDescent="0.45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2:18" ht="24" customHeight="1" thickTop="1" thickBot="1" x14ac:dyDescent="0.4">
      <c r="B4" s="236" t="s">
        <v>2</v>
      </c>
      <c r="C4" s="237"/>
      <c r="D4" s="236" t="s">
        <v>3</v>
      </c>
      <c r="E4" s="237"/>
      <c r="F4" s="236" t="s">
        <v>4</v>
      </c>
      <c r="G4" s="238"/>
      <c r="H4" s="237"/>
      <c r="I4" s="239" t="s">
        <v>5</v>
      </c>
      <c r="J4" s="240"/>
      <c r="K4" s="241" t="s">
        <v>6</v>
      </c>
      <c r="L4" s="242"/>
      <c r="M4" s="243" t="s">
        <v>7</v>
      </c>
      <c r="N4" s="244"/>
      <c r="O4" s="244"/>
      <c r="P4" s="245"/>
      <c r="Q4" s="33" t="s">
        <v>8</v>
      </c>
    </row>
    <row r="5" spans="2:18" ht="13.5" thickTop="1" thickBot="1" x14ac:dyDescent="0.4">
      <c r="B5" s="258">
        <v>0</v>
      </c>
      <c r="C5" s="259"/>
      <c r="D5" s="258">
        <v>24</v>
      </c>
      <c r="E5" s="259"/>
      <c r="F5" s="258">
        <v>0</v>
      </c>
      <c r="G5" s="260"/>
      <c r="H5" s="259"/>
      <c r="I5" s="258">
        <v>1</v>
      </c>
      <c r="J5" s="259"/>
      <c r="K5" s="258">
        <f>ROUND((Q5*0.5),0)</f>
        <v>13</v>
      </c>
      <c r="L5" s="259"/>
      <c r="M5" s="258">
        <f>SUM((B5*1)+(D5*2)+(F5*2)+(I5*2))</f>
        <v>50</v>
      </c>
      <c r="N5" s="260"/>
      <c r="O5" s="260"/>
      <c r="P5" s="259"/>
      <c r="Q5" s="47">
        <f>B5+D5+F5+I5</f>
        <v>25</v>
      </c>
    </row>
    <row r="6" spans="2:18" ht="12.6" customHeight="1" thickTop="1" thickBot="1" x14ac:dyDescent="0.4"/>
    <row r="7" spans="2:18" ht="13.7" customHeight="1" thickTop="1" thickBot="1" x14ac:dyDescent="0.4">
      <c r="B7" s="246" t="s">
        <v>10</v>
      </c>
      <c r="C7" s="247" t="s">
        <v>11</v>
      </c>
      <c r="D7" s="248"/>
      <c r="E7" s="248"/>
      <c r="F7" s="248"/>
      <c r="G7" s="249"/>
      <c r="H7" s="253" t="s">
        <v>12</v>
      </c>
      <c r="I7" s="255" t="s">
        <v>13</v>
      </c>
      <c r="J7" s="255"/>
      <c r="K7" s="256" t="s">
        <v>14</v>
      </c>
      <c r="L7" s="257" t="s">
        <v>15</v>
      </c>
      <c r="M7" s="257"/>
      <c r="N7" s="257"/>
      <c r="O7" s="257"/>
      <c r="P7" s="257"/>
      <c r="Q7" s="257"/>
    </row>
    <row r="8" spans="2:18" ht="13.5" thickTop="1" thickBot="1" x14ac:dyDescent="0.4">
      <c r="B8" s="246"/>
      <c r="C8" s="250"/>
      <c r="D8" s="251"/>
      <c r="E8" s="251"/>
      <c r="F8" s="251"/>
      <c r="G8" s="252"/>
      <c r="H8" s="254"/>
      <c r="I8" s="14" t="s">
        <v>9</v>
      </c>
      <c r="J8" s="14" t="s">
        <v>16</v>
      </c>
      <c r="K8" s="256"/>
      <c r="L8" s="257"/>
      <c r="M8" s="257"/>
      <c r="N8" s="257"/>
      <c r="O8" s="257"/>
      <c r="P8" s="257"/>
      <c r="Q8" s="257"/>
    </row>
    <row r="9" spans="2:18" ht="13.5" thickTop="1" thickBot="1" x14ac:dyDescent="0.4">
      <c r="F9" s="46"/>
      <c r="G9" s="46"/>
      <c r="H9" s="46"/>
      <c r="J9" s="3"/>
      <c r="K9" s="3"/>
      <c r="L9" s="218"/>
      <c r="M9" s="218"/>
      <c r="N9" s="218"/>
      <c r="O9" s="218"/>
      <c r="P9" s="218"/>
      <c r="Q9" s="219"/>
    </row>
    <row r="10" spans="2:18" ht="16.5" thickTop="1" thickBot="1" x14ac:dyDescent="0.65">
      <c r="B10" s="85" t="s">
        <v>17</v>
      </c>
      <c r="C10" s="146" t="s">
        <v>18</v>
      </c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8"/>
    </row>
    <row r="11" spans="2:18" ht="16.5" thickTop="1" thickBot="1" x14ac:dyDescent="0.65">
      <c r="B11" s="86">
        <v>1</v>
      </c>
      <c r="C11" s="220" t="s">
        <v>19</v>
      </c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2"/>
    </row>
    <row r="12" spans="2:18" s="2" customFormat="1" ht="12" customHeight="1" thickTop="1" x14ac:dyDescent="0.3">
      <c r="B12" s="5">
        <v>1.1000000000000001</v>
      </c>
      <c r="C12" s="223" t="s">
        <v>20</v>
      </c>
      <c r="D12" s="224"/>
      <c r="E12" s="224"/>
      <c r="F12" s="224"/>
      <c r="G12" s="225"/>
      <c r="H12" s="48">
        <v>1</v>
      </c>
      <c r="I12" s="20">
        <v>1</v>
      </c>
      <c r="J12" s="20">
        <f>(I12*Q5)*H12</f>
        <v>25</v>
      </c>
      <c r="K12" s="20">
        <v>0</v>
      </c>
      <c r="L12" s="226" t="s">
        <v>21</v>
      </c>
      <c r="M12" s="227"/>
      <c r="N12" s="227"/>
      <c r="O12" s="227"/>
      <c r="P12" s="227"/>
      <c r="Q12" s="228"/>
    </row>
    <row r="13" spans="2:18" s="2" customFormat="1" ht="12" customHeight="1" thickBot="1" x14ac:dyDescent="0.35">
      <c r="B13" s="21">
        <v>1.2</v>
      </c>
      <c r="C13" s="229" t="s">
        <v>22</v>
      </c>
      <c r="D13" s="230"/>
      <c r="E13" s="230"/>
      <c r="F13" s="230"/>
      <c r="G13" s="231"/>
      <c r="H13" s="54">
        <v>1</v>
      </c>
      <c r="I13" s="24">
        <v>0.2</v>
      </c>
      <c r="J13" s="20">
        <f>(I13*Q5)*H13</f>
        <v>5</v>
      </c>
      <c r="K13" s="20">
        <v>0</v>
      </c>
      <c r="L13" s="226" t="s">
        <v>23</v>
      </c>
      <c r="M13" s="227"/>
      <c r="N13" s="227"/>
      <c r="O13" s="227"/>
      <c r="P13" s="227"/>
      <c r="Q13" s="228"/>
    </row>
    <row r="14" spans="2:18" s="2" customFormat="1" ht="16.5" thickTop="1" thickBot="1" x14ac:dyDescent="0.35">
      <c r="B14" s="165" t="s">
        <v>24</v>
      </c>
      <c r="C14" s="166"/>
      <c r="D14" s="166"/>
      <c r="E14" s="166"/>
      <c r="F14" s="166"/>
      <c r="G14" s="166"/>
      <c r="H14" s="166"/>
      <c r="I14" s="167"/>
      <c r="J14" s="26">
        <f>SUM(J12:J13)</f>
        <v>30</v>
      </c>
      <c r="K14" s="27">
        <f>J14+(J14*0.15)</f>
        <v>34.5</v>
      </c>
      <c r="L14" s="211"/>
      <c r="M14" s="211"/>
      <c r="N14" s="211"/>
      <c r="O14" s="211"/>
      <c r="P14" s="211"/>
      <c r="Q14" s="211"/>
      <c r="R14" s="77"/>
    </row>
    <row r="15" spans="2:18" s="2" customFormat="1" ht="10.9" thickTop="1" thickBot="1" x14ac:dyDescent="0.35">
      <c r="B15" s="9"/>
      <c r="C15" s="201"/>
      <c r="D15" s="201"/>
      <c r="E15" s="32"/>
      <c r="F15" s="32"/>
      <c r="J15" s="8"/>
      <c r="K15" s="8"/>
    </row>
    <row r="16" spans="2:18" ht="16.5" thickTop="1" thickBot="1" x14ac:dyDescent="0.65">
      <c r="B16" s="87">
        <v>2</v>
      </c>
      <c r="C16" s="212" t="s">
        <v>25</v>
      </c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4"/>
    </row>
    <row r="17" spans="2:23" s="2" customFormat="1" ht="12" customHeight="1" thickTop="1" x14ac:dyDescent="0.3">
      <c r="B17" s="10">
        <v>2.1</v>
      </c>
      <c r="C17" s="215" t="s">
        <v>26</v>
      </c>
      <c r="D17" s="216"/>
      <c r="E17" s="216"/>
      <c r="F17" s="216"/>
      <c r="G17" s="217"/>
      <c r="H17" s="40">
        <v>1</v>
      </c>
      <c r="I17" s="41">
        <v>0.8</v>
      </c>
      <c r="J17" s="41">
        <f>(I17*Q5)*H17</f>
        <v>20</v>
      </c>
      <c r="K17" s="41">
        <v>0</v>
      </c>
      <c r="L17" s="125" t="s">
        <v>27</v>
      </c>
      <c r="M17" s="126"/>
      <c r="N17" s="126"/>
      <c r="O17" s="126"/>
      <c r="P17" s="126"/>
      <c r="Q17" s="128"/>
    </row>
    <row r="18" spans="2:23" s="2" customFormat="1" ht="21.6" customHeight="1" x14ac:dyDescent="0.3">
      <c r="B18" s="39">
        <v>2.2000000000000002</v>
      </c>
      <c r="C18" s="180" t="s">
        <v>28</v>
      </c>
      <c r="D18" s="181"/>
      <c r="E18" s="181"/>
      <c r="F18" s="181"/>
      <c r="G18" s="182"/>
      <c r="H18" s="19">
        <v>1</v>
      </c>
      <c r="I18" s="20">
        <v>2</v>
      </c>
      <c r="J18" s="20">
        <f>(I18*(M5*0.5))*H18</f>
        <v>50</v>
      </c>
      <c r="K18" s="20">
        <v>0</v>
      </c>
      <c r="L18" s="185" t="s">
        <v>29</v>
      </c>
      <c r="M18" s="185"/>
      <c r="N18" s="185"/>
      <c r="O18" s="185"/>
      <c r="P18" s="185"/>
      <c r="Q18" s="184"/>
      <c r="R18" s="78"/>
    </row>
    <row r="19" spans="2:23" s="2" customFormat="1" ht="12" customHeight="1" x14ac:dyDescent="0.3">
      <c r="B19" s="38">
        <v>2.2999999999999998</v>
      </c>
      <c r="C19" s="208" t="s">
        <v>30</v>
      </c>
      <c r="D19" s="209"/>
      <c r="E19" s="209"/>
      <c r="F19" s="209"/>
      <c r="G19" s="210"/>
      <c r="H19" s="19">
        <v>1</v>
      </c>
      <c r="I19" s="20">
        <v>1.1000000000000001</v>
      </c>
      <c r="J19" s="20">
        <f>(I19*Q5)*H19</f>
        <v>27.500000000000004</v>
      </c>
      <c r="K19" s="20">
        <v>0</v>
      </c>
      <c r="L19" s="206" t="s">
        <v>31</v>
      </c>
      <c r="M19" s="206"/>
      <c r="N19" s="206"/>
      <c r="O19" s="206"/>
      <c r="P19" s="206"/>
      <c r="Q19" s="207"/>
      <c r="R19" s="78"/>
    </row>
    <row r="20" spans="2:23" s="2" customFormat="1" ht="12" customHeight="1" x14ac:dyDescent="0.3">
      <c r="B20" s="39">
        <v>2.4</v>
      </c>
      <c r="C20" s="203" t="s">
        <v>32</v>
      </c>
      <c r="D20" s="204"/>
      <c r="E20" s="204"/>
      <c r="F20" s="204"/>
      <c r="G20" s="205"/>
      <c r="H20" s="19">
        <v>1</v>
      </c>
      <c r="I20" s="20">
        <v>0.5</v>
      </c>
      <c r="J20" s="20">
        <f>(I20*Q5)*H20</f>
        <v>12.5</v>
      </c>
      <c r="K20" s="20">
        <v>0</v>
      </c>
      <c r="L20" s="206" t="s">
        <v>33</v>
      </c>
      <c r="M20" s="206"/>
      <c r="N20" s="206"/>
      <c r="O20" s="206"/>
      <c r="P20" s="206"/>
      <c r="Q20" s="207"/>
    </row>
    <row r="21" spans="2:23" s="2" customFormat="1" ht="12" customHeight="1" x14ac:dyDescent="0.3">
      <c r="B21" s="38">
        <v>2.5</v>
      </c>
      <c r="C21" s="203" t="s">
        <v>34</v>
      </c>
      <c r="D21" s="204"/>
      <c r="E21" s="204"/>
      <c r="F21" s="204"/>
      <c r="G21" s="205"/>
      <c r="H21" s="19">
        <v>1</v>
      </c>
      <c r="I21" s="20">
        <v>1.5</v>
      </c>
      <c r="J21" s="20">
        <f>(I21*Q5)*H21</f>
        <v>37.5</v>
      </c>
      <c r="K21" s="20">
        <v>0</v>
      </c>
      <c r="L21" s="206" t="s">
        <v>35</v>
      </c>
      <c r="M21" s="206"/>
      <c r="N21" s="206"/>
      <c r="O21" s="206"/>
      <c r="P21" s="206"/>
      <c r="Q21" s="207"/>
      <c r="R21" s="78"/>
    </row>
    <row r="22" spans="2:23" s="2" customFormat="1" ht="12" customHeight="1" x14ac:dyDescent="0.3">
      <c r="B22" s="39">
        <v>2.6</v>
      </c>
      <c r="C22" s="203" t="s">
        <v>36</v>
      </c>
      <c r="D22" s="204"/>
      <c r="E22" s="204"/>
      <c r="F22" s="204"/>
      <c r="G22" s="205"/>
      <c r="H22" s="19">
        <v>1</v>
      </c>
      <c r="I22" s="20">
        <v>1.9</v>
      </c>
      <c r="J22" s="20">
        <f>(I22*Q5)*H22</f>
        <v>47.5</v>
      </c>
      <c r="K22" s="20">
        <v>0</v>
      </c>
      <c r="L22" s="206" t="s">
        <v>37</v>
      </c>
      <c r="M22" s="206"/>
      <c r="N22" s="206"/>
      <c r="O22" s="206"/>
      <c r="P22" s="206"/>
      <c r="Q22" s="207"/>
    </row>
    <row r="23" spans="2:23" s="2" customFormat="1" ht="35.450000000000003" customHeight="1" x14ac:dyDescent="0.35">
      <c r="B23" s="38">
        <v>2.7</v>
      </c>
      <c r="C23" s="208" t="s">
        <v>38</v>
      </c>
      <c r="D23" s="209"/>
      <c r="E23" s="209"/>
      <c r="F23" s="209"/>
      <c r="G23" s="210"/>
      <c r="H23" s="43"/>
      <c r="I23" s="43"/>
      <c r="J23" s="20">
        <f>(SUM(J17:J22))*0.21</f>
        <v>40.949999999999996</v>
      </c>
      <c r="K23" s="20">
        <v>0</v>
      </c>
      <c r="L23" s="185" t="s">
        <v>39</v>
      </c>
      <c r="M23" s="185"/>
      <c r="N23" s="185"/>
      <c r="O23" s="185"/>
      <c r="P23" s="185"/>
      <c r="Q23" s="266"/>
      <c r="R23" s="78"/>
    </row>
    <row r="24" spans="2:23" s="2" customFormat="1" ht="12" customHeight="1" thickBot="1" x14ac:dyDescent="0.4">
      <c r="B24" s="35">
        <v>2.8</v>
      </c>
      <c r="C24" s="193" t="s">
        <v>40</v>
      </c>
      <c r="D24" s="194"/>
      <c r="E24" s="194"/>
      <c r="F24" s="194"/>
      <c r="G24" s="195"/>
      <c r="H24" s="44"/>
      <c r="I24" s="44"/>
      <c r="J24" s="45">
        <v>0</v>
      </c>
      <c r="K24" s="45">
        <f>J24*Q5</f>
        <v>0</v>
      </c>
      <c r="L24" s="196"/>
      <c r="M24" s="197"/>
      <c r="N24" s="197"/>
      <c r="O24" s="197"/>
      <c r="P24" s="197"/>
      <c r="Q24" s="198"/>
      <c r="R24" s="78"/>
    </row>
    <row r="25" spans="2:23" s="2" customFormat="1" ht="21.95" customHeight="1" thickTop="1" thickBot="1" x14ac:dyDescent="0.35">
      <c r="B25" s="165" t="s">
        <v>24</v>
      </c>
      <c r="C25" s="199"/>
      <c r="D25" s="199"/>
      <c r="E25" s="199"/>
      <c r="F25" s="199"/>
      <c r="G25" s="199"/>
      <c r="H25" s="199"/>
      <c r="I25" s="200"/>
      <c r="J25" s="42">
        <f>SUM(J17:J24)</f>
        <v>235.95</v>
      </c>
      <c r="K25" s="42">
        <f>J25+(J25*0.15)</f>
        <v>271.34249999999997</v>
      </c>
      <c r="L25" s="110" t="s">
        <v>41</v>
      </c>
      <c r="M25" s="111"/>
      <c r="N25" s="111"/>
      <c r="O25" s="111"/>
      <c r="P25" s="111"/>
      <c r="Q25" s="112"/>
      <c r="R25" s="77"/>
    </row>
    <row r="26" spans="2:23" s="2" customFormat="1" ht="10.9" thickTop="1" thickBot="1" x14ac:dyDescent="0.35">
      <c r="B26" s="79"/>
      <c r="C26" s="201"/>
      <c r="D26" s="201"/>
      <c r="E26" s="32"/>
      <c r="F26" s="32"/>
      <c r="J26" s="8"/>
      <c r="K26" s="8"/>
      <c r="L26" s="7"/>
      <c r="M26" s="7"/>
      <c r="N26" s="7"/>
      <c r="O26" s="7"/>
      <c r="P26" s="7"/>
      <c r="Q26" s="7"/>
    </row>
    <row r="27" spans="2:23" ht="16.5" thickTop="1" thickBot="1" x14ac:dyDescent="0.65">
      <c r="B27" s="88">
        <v>3</v>
      </c>
      <c r="C27" s="202" t="s">
        <v>42</v>
      </c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</row>
    <row r="28" spans="2:23" s="2" customFormat="1" ht="12" customHeight="1" thickTop="1" x14ac:dyDescent="0.3">
      <c r="B28" s="71">
        <v>3.1</v>
      </c>
      <c r="C28" s="180" t="s">
        <v>43</v>
      </c>
      <c r="D28" s="181"/>
      <c r="E28" s="181"/>
      <c r="F28" s="181"/>
      <c r="G28" s="182"/>
      <c r="H28" s="40">
        <f>B5</f>
        <v>0</v>
      </c>
      <c r="I28" s="41">
        <f>30+4.5</f>
        <v>34.5</v>
      </c>
      <c r="J28" s="41">
        <f>(I28*H28)</f>
        <v>0</v>
      </c>
      <c r="K28" s="41">
        <v>0</v>
      </c>
      <c r="L28" s="264" t="s">
        <v>107</v>
      </c>
      <c r="M28" s="264"/>
      <c r="N28" s="264"/>
      <c r="O28" s="264"/>
      <c r="P28" s="264"/>
      <c r="Q28" s="265"/>
    </row>
    <row r="29" spans="2:23" s="2" customFormat="1" ht="21.6" customHeight="1" x14ac:dyDescent="0.3">
      <c r="B29" s="72">
        <v>3.2</v>
      </c>
      <c r="C29" s="180" t="s">
        <v>45</v>
      </c>
      <c r="D29" s="181"/>
      <c r="E29" s="181"/>
      <c r="F29" s="181"/>
      <c r="G29" s="182"/>
      <c r="H29" s="19">
        <f>D5</f>
        <v>24</v>
      </c>
      <c r="I29" s="20">
        <f>30+4.5</f>
        <v>34.5</v>
      </c>
      <c r="J29" s="20">
        <f>I29*H29</f>
        <v>828</v>
      </c>
      <c r="K29" s="20">
        <v>0</v>
      </c>
      <c r="L29" s="185" t="s">
        <v>108</v>
      </c>
      <c r="M29" s="185"/>
      <c r="N29" s="185"/>
      <c r="O29" s="185"/>
      <c r="P29" s="185"/>
      <c r="Q29" s="192"/>
      <c r="R29" s="78"/>
      <c r="W29" s="94"/>
    </row>
    <row r="30" spans="2:23" s="2" customFormat="1" ht="22.7" customHeight="1" x14ac:dyDescent="0.3">
      <c r="B30" s="72">
        <v>3.3</v>
      </c>
      <c r="C30" s="180" t="s">
        <v>4</v>
      </c>
      <c r="D30" s="181"/>
      <c r="E30" s="181"/>
      <c r="F30" s="181"/>
      <c r="G30" s="182"/>
      <c r="H30" s="19">
        <f>F5</f>
        <v>0</v>
      </c>
      <c r="I30" s="20">
        <f>65+4.5</f>
        <v>69.5</v>
      </c>
      <c r="J30" s="20">
        <f>I30*H30</f>
        <v>0</v>
      </c>
      <c r="K30" s="20">
        <v>0</v>
      </c>
      <c r="L30" s="137" t="s">
        <v>109</v>
      </c>
      <c r="M30" s="137"/>
      <c r="N30" s="137"/>
      <c r="O30" s="137"/>
      <c r="P30" s="137"/>
      <c r="Q30" s="139"/>
    </row>
    <row r="31" spans="2:23" s="2" customFormat="1" ht="12" customHeight="1" x14ac:dyDescent="0.3">
      <c r="B31" s="5">
        <v>3.4</v>
      </c>
      <c r="C31" s="180" t="s">
        <v>5</v>
      </c>
      <c r="D31" s="181"/>
      <c r="E31" s="181"/>
      <c r="F31" s="181"/>
      <c r="G31" s="182"/>
      <c r="H31" s="19">
        <f>I5</f>
        <v>1</v>
      </c>
      <c r="I31" s="20">
        <f>34.5</f>
        <v>34.5</v>
      </c>
      <c r="J31" s="20">
        <f>I31*H31</f>
        <v>34.5</v>
      </c>
      <c r="K31" s="20">
        <v>0</v>
      </c>
      <c r="L31" s="206"/>
      <c r="M31" s="206"/>
      <c r="N31" s="206"/>
      <c r="O31" s="206"/>
      <c r="P31" s="206"/>
      <c r="Q31" s="207"/>
      <c r="R31" s="78"/>
    </row>
    <row r="32" spans="2:23" s="2" customFormat="1" ht="32.450000000000003" customHeight="1" x14ac:dyDescent="0.3">
      <c r="B32" s="72">
        <v>3.5</v>
      </c>
      <c r="C32" s="180" t="s">
        <v>47</v>
      </c>
      <c r="D32" s="181"/>
      <c r="E32" s="181"/>
      <c r="F32" s="181"/>
      <c r="G32" s="182"/>
      <c r="H32" s="19"/>
      <c r="I32" s="20"/>
      <c r="J32" s="20">
        <f>SUM(J28:J31)*0.23</f>
        <v>198.375</v>
      </c>
      <c r="K32" s="20">
        <v>0</v>
      </c>
      <c r="L32" s="185" t="s">
        <v>48</v>
      </c>
      <c r="M32" s="185"/>
      <c r="N32" s="185"/>
      <c r="O32" s="185"/>
      <c r="P32" s="185"/>
      <c r="Q32" s="186"/>
    </row>
    <row r="33" spans="2:19" s="2" customFormat="1" ht="12" customHeight="1" thickBot="1" x14ac:dyDescent="0.35">
      <c r="B33" s="80">
        <v>3.6</v>
      </c>
      <c r="C33" s="180" t="s">
        <v>40</v>
      </c>
      <c r="D33" s="181"/>
      <c r="E33" s="181"/>
      <c r="F33" s="181"/>
      <c r="G33" s="182"/>
      <c r="H33" s="19"/>
      <c r="I33" s="20"/>
      <c r="J33" s="20">
        <v>0</v>
      </c>
      <c r="K33" s="20">
        <v>0</v>
      </c>
      <c r="L33" s="196"/>
      <c r="M33" s="197"/>
      <c r="N33" s="197"/>
      <c r="O33" s="197"/>
      <c r="P33" s="197"/>
      <c r="Q33" s="198"/>
    </row>
    <row r="34" spans="2:19" s="2" customFormat="1" ht="20.45" customHeight="1" thickTop="1" thickBot="1" x14ac:dyDescent="0.35">
      <c r="B34" s="165" t="s">
        <v>24</v>
      </c>
      <c r="C34" s="166"/>
      <c r="D34" s="166"/>
      <c r="E34" s="166"/>
      <c r="F34" s="166"/>
      <c r="G34" s="166"/>
      <c r="H34" s="166"/>
      <c r="I34" s="167"/>
      <c r="J34" s="28">
        <f>SUM(J28:J33)</f>
        <v>1060.875</v>
      </c>
      <c r="K34" s="28">
        <f>J34+(J34*0.15)</f>
        <v>1220.0062499999999</v>
      </c>
      <c r="L34" s="110" t="s">
        <v>41</v>
      </c>
      <c r="M34" s="111"/>
      <c r="N34" s="111"/>
      <c r="O34" s="111"/>
      <c r="P34" s="111"/>
      <c r="Q34" s="112"/>
      <c r="R34" s="77"/>
    </row>
    <row r="35" spans="2:19" s="2" customFormat="1" ht="13.5" thickTop="1" thickBot="1" x14ac:dyDescent="0.4">
      <c r="B35" s="89"/>
      <c r="C35" s="46"/>
      <c r="D35" s="46"/>
      <c r="I35" s="8"/>
      <c r="J35" s="8"/>
      <c r="K35" s="8"/>
      <c r="Q35" s="74"/>
    </row>
    <row r="36" spans="2:19" ht="16.5" thickTop="1" thickBot="1" x14ac:dyDescent="0.65">
      <c r="B36" s="90">
        <v>4</v>
      </c>
      <c r="C36" s="168" t="s">
        <v>49</v>
      </c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70"/>
    </row>
    <row r="37" spans="2:19" s="2" customFormat="1" ht="24" customHeight="1" thickTop="1" x14ac:dyDescent="0.3">
      <c r="B37" s="36">
        <v>4.0999999999999996</v>
      </c>
      <c r="C37" s="171" t="s">
        <v>50</v>
      </c>
      <c r="D37" s="172"/>
      <c r="E37" s="172"/>
      <c r="F37" s="172"/>
      <c r="G37" s="173"/>
      <c r="H37" s="30">
        <v>1</v>
      </c>
      <c r="I37" s="30">
        <v>3.5</v>
      </c>
      <c r="J37" s="30">
        <f>(I37*Q5)*H37</f>
        <v>87.5</v>
      </c>
      <c r="K37" s="30">
        <v>0</v>
      </c>
      <c r="L37" s="174" t="s">
        <v>51</v>
      </c>
      <c r="M37" s="175"/>
      <c r="N37" s="175"/>
      <c r="O37" s="175"/>
      <c r="P37" s="175"/>
      <c r="Q37" s="176"/>
    </row>
    <row r="38" spans="2:19" s="2" customFormat="1" ht="26.45" customHeight="1" x14ac:dyDescent="0.3">
      <c r="B38" s="34">
        <v>4.2</v>
      </c>
      <c r="C38" s="134" t="s">
        <v>52</v>
      </c>
      <c r="D38" s="135"/>
      <c r="E38" s="135"/>
      <c r="F38" s="135"/>
      <c r="G38" s="136"/>
      <c r="H38" s="20">
        <v>1</v>
      </c>
      <c r="I38" s="20">
        <v>4.5</v>
      </c>
      <c r="J38" s="20">
        <f>(I38*Q5)*H38</f>
        <v>112.5</v>
      </c>
      <c r="K38" s="20">
        <v>0</v>
      </c>
      <c r="L38" s="177" t="s">
        <v>53</v>
      </c>
      <c r="M38" s="178"/>
      <c r="N38" s="178"/>
      <c r="O38" s="178"/>
      <c r="P38" s="178"/>
      <c r="Q38" s="179"/>
    </row>
    <row r="39" spans="2:19" s="2" customFormat="1" ht="12" customHeight="1" x14ac:dyDescent="0.3">
      <c r="B39" s="29">
        <v>4.3</v>
      </c>
      <c r="C39" s="156" t="s">
        <v>40</v>
      </c>
      <c r="D39" s="157"/>
      <c r="E39" s="157"/>
      <c r="F39" s="157"/>
      <c r="G39" s="158"/>
      <c r="H39" s="15">
        <v>0</v>
      </c>
      <c r="I39" s="20">
        <v>0</v>
      </c>
      <c r="J39" s="20">
        <f>(I39*Q5)*H39</f>
        <v>0</v>
      </c>
      <c r="K39" s="20">
        <v>0</v>
      </c>
      <c r="L39" s="159"/>
      <c r="M39" s="160"/>
      <c r="N39" s="160"/>
      <c r="O39" s="160"/>
      <c r="P39" s="160"/>
      <c r="Q39" s="161"/>
    </row>
    <row r="40" spans="2:19" s="2" customFormat="1" ht="12" customHeight="1" thickBot="1" x14ac:dyDescent="0.35">
      <c r="B40" s="34">
        <v>4.4000000000000004</v>
      </c>
      <c r="C40" s="162" t="s">
        <v>54</v>
      </c>
      <c r="D40" s="163"/>
      <c r="E40" s="163"/>
      <c r="F40" s="163"/>
      <c r="G40" s="164"/>
      <c r="H40" s="22">
        <v>0</v>
      </c>
      <c r="I40" s="24">
        <v>0</v>
      </c>
      <c r="J40" s="24">
        <f>(I40*Q5)*H40</f>
        <v>0</v>
      </c>
      <c r="K40" s="24">
        <v>0</v>
      </c>
      <c r="L40" s="143"/>
      <c r="M40" s="144"/>
      <c r="N40" s="144"/>
      <c r="O40" s="144"/>
      <c r="P40" s="144"/>
      <c r="Q40" s="145"/>
    </row>
    <row r="41" spans="2:19" s="2" customFormat="1" ht="22.5" customHeight="1" thickTop="1" thickBot="1" x14ac:dyDescent="0.35">
      <c r="B41" s="129" t="s">
        <v>24</v>
      </c>
      <c r="C41" s="129"/>
      <c r="D41" s="129"/>
      <c r="E41" s="129"/>
      <c r="F41" s="129"/>
      <c r="G41" s="129"/>
      <c r="H41" s="129"/>
      <c r="I41" s="129"/>
      <c r="J41" s="57">
        <f>SUM(J37:J40)</f>
        <v>200</v>
      </c>
      <c r="K41" s="58">
        <f>J41+(J41*0.15)</f>
        <v>230</v>
      </c>
      <c r="L41" s="110" t="s">
        <v>41</v>
      </c>
      <c r="M41" s="111"/>
      <c r="N41" s="111"/>
      <c r="O41" s="111"/>
      <c r="P41" s="111"/>
      <c r="Q41" s="112"/>
      <c r="R41" s="77"/>
    </row>
    <row r="42" spans="2:19" ht="13.5" thickTop="1" thickBot="1" x14ac:dyDescent="0.4">
      <c r="I42" s="3"/>
    </row>
    <row r="43" spans="2:19" ht="16.5" thickTop="1" thickBot="1" x14ac:dyDescent="0.65">
      <c r="B43" s="85" t="s">
        <v>55</v>
      </c>
      <c r="C43" s="146" t="s">
        <v>56</v>
      </c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8"/>
    </row>
    <row r="44" spans="2:19" ht="16.5" thickTop="1" thickBot="1" x14ac:dyDescent="0.65">
      <c r="B44" s="91">
        <v>5</v>
      </c>
      <c r="C44" s="149" t="s">
        <v>57</v>
      </c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</row>
    <row r="45" spans="2:19" s="2" customFormat="1" ht="23.45" customHeight="1" thickTop="1" x14ac:dyDescent="0.3">
      <c r="B45" s="13">
        <v>5.0999999999999996</v>
      </c>
      <c r="C45" s="150" t="s">
        <v>58</v>
      </c>
      <c r="D45" s="151"/>
      <c r="E45" s="151"/>
      <c r="F45" s="151"/>
      <c r="G45" s="152"/>
      <c r="H45" s="55">
        <v>1</v>
      </c>
      <c r="I45" s="20">
        <v>1.6</v>
      </c>
      <c r="J45" s="53">
        <f>(I45*K5)*H45</f>
        <v>20.8</v>
      </c>
      <c r="K45" s="53">
        <v>0</v>
      </c>
      <c r="L45" s="271" t="s">
        <v>59</v>
      </c>
      <c r="M45" s="272"/>
      <c r="N45" s="272"/>
      <c r="O45" s="272"/>
      <c r="P45" s="272"/>
      <c r="Q45" s="273"/>
      <c r="S45" s="94"/>
    </row>
    <row r="46" spans="2:19" s="2" customFormat="1" ht="11.65" x14ac:dyDescent="0.3">
      <c r="B46" s="13">
        <v>5.2</v>
      </c>
      <c r="C46" s="134" t="s">
        <v>60</v>
      </c>
      <c r="D46" s="135"/>
      <c r="E46" s="135"/>
      <c r="F46" s="135"/>
      <c r="G46" s="136"/>
      <c r="H46" s="56">
        <v>1</v>
      </c>
      <c r="I46" s="30">
        <v>5</v>
      </c>
      <c r="J46" s="31">
        <f>(I46*K5)*H46</f>
        <v>65</v>
      </c>
      <c r="K46" s="30">
        <v>0</v>
      </c>
      <c r="L46" s="121" t="s">
        <v>61</v>
      </c>
      <c r="M46" s="122"/>
      <c r="N46" s="122"/>
      <c r="O46" s="122"/>
      <c r="P46" s="122"/>
      <c r="Q46" s="124"/>
    </row>
    <row r="47" spans="2:19" s="2" customFormat="1" ht="22.35" customHeight="1" x14ac:dyDescent="0.3">
      <c r="B47" s="29">
        <v>5.3</v>
      </c>
      <c r="C47" s="134" t="s">
        <v>62</v>
      </c>
      <c r="D47" s="135"/>
      <c r="E47" s="135"/>
      <c r="F47" s="135"/>
      <c r="G47" s="136"/>
      <c r="H47" s="56">
        <v>1</v>
      </c>
      <c r="I47" s="20">
        <v>1.5</v>
      </c>
      <c r="J47" s="53">
        <f>I47*(K5*0.3)</f>
        <v>5.85</v>
      </c>
      <c r="K47" s="20">
        <v>0</v>
      </c>
      <c r="L47" s="137" t="s">
        <v>63</v>
      </c>
      <c r="M47" s="138"/>
      <c r="N47" s="138"/>
      <c r="O47" s="138"/>
      <c r="P47" s="138"/>
      <c r="Q47" s="139"/>
    </row>
    <row r="48" spans="2:19" s="2" customFormat="1" ht="12" customHeight="1" x14ac:dyDescent="0.3">
      <c r="B48" s="60">
        <v>5.4</v>
      </c>
      <c r="C48" s="134" t="s">
        <v>64</v>
      </c>
      <c r="D48" s="135"/>
      <c r="E48" s="135"/>
      <c r="F48" s="135"/>
      <c r="G48" s="136"/>
      <c r="H48" s="61">
        <v>1</v>
      </c>
      <c r="I48" s="24">
        <v>1</v>
      </c>
      <c r="J48" s="62">
        <f>(I48*K5)*H48</f>
        <v>13</v>
      </c>
      <c r="K48" s="24">
        <v>0</v>
      </c>
      <c r="L48" s="137" t="s">
        <v>65</v>
      </c>
      <c r="M48" s="138"/>
      <c r="N48" s="138"/>
      <c r="O48" s="138"/>
      <c r="P48" s="138"/>
      <c r="Q48" s="139"/>
    </row>
    <row r="49" spans="2:18" s="2" customFormat="1" ht="12" customHeight="1" thickBot="1" x14ac:dyDescent="0.35">
      <c r="B49" s="6">
        <v>5.5</v>
      </c>
      <c r="C49" s="140" t="s">
        <v>40</v>
      </c>
      <c r="D49" s="141"/>
      <c r="E49" s="141"/>
      <c r="F49" s="141"/>
      <c r="G49" s="142"/>
      <c r="H49" s="49">
        <v>0</v>
      </c>
      <c r="I49" s="24">
        <v>0</v>
      </c>
      <c r="J49" s="24">
        <f>(I49*K5)*H49</f>
        <v>0</v>
      </c>
      <c r="K49" s="24">
        <v>0</v>
      </c>
      <c r="L49" s="143"/>
      <c r="M49" s="144"/>
      <c r="N49" s="144"/>
      <c r="O49" s="144"/>
      <c r="P49" s="144"/>
      <c r="Q49" s="145"/>
    </row>
    <row r="50" spans="2:18" s="2" customFormat="1" ht="21.6" customHeight="1" thickTop="1" thickBot="1" x14ac:dyDescent="0.35">
      <c r="B50" s="129" t="s">
        <v>24</v>
      </c>
      <c r="C50" s="129"/>
      <c r="D50" s="129"/>
      <c r="E50" s="129"/>
      <c r="F50" s="129"/>
      <c r="G50" s="129"/>
      <c r="H50" s="129"/>
      <c r="I50" s="129"/>
      <c r="J50" s="63">
        <f>SUM(J45:J49)</f>
        <v>104.64999999999999</v>
      </c>
      <c r="K50" s="63">
        <f>J50+(J50*0.15)</f>
        <v>120.3475</v>
      </c>
      <c r="L50" s="110" t="s">
        <v>41</v>
      </c>
      <c r="M50" s="111"/>
      <c r="N50" s="111"/>
      <c r="O50" s="111"/>
      <c r="P50" s="111"/>
      <c r="Q50" s="112"/>
      <c r="R50" s="77"/>
    </row>
    <row r="51" spans="2:18" ht="13.5" thickTop="1" thickBot="1" x14ac:dyDescent="0.4">
      <c r="I51" s="3"/>
    </row>
    <row r="52" spans="2:18" ht="16.5" thickTop="1" thickBot="1" x14ac:dyDescent="0.65">
      <c r="B52" s="90">
        <v>6</v>
      </c>
      <c r="C52" s="37" t="s">
        <v>66</v>
      </c>
      <c r="D52" s="64"/>
      <c r="E52" s="64"/>
      <c r="F52" s="64"/>
      <c r="G52" s="65"/>
      <c r="H52" s="65"/>
      <c r="I52" s="66"/>
      <c r="J52" s="65"/>
      <c r="K52" s="65"/>
      <c r="L52" s="65"/>
      <c r="M52" s="65"/>
      <c r="N52" s="65"/>
      <c r="O52" s="65"/>
      <c r="P52" s="65"/>
      <c r="Q52" s="67"/>
    </row>
    <row r="53" spans="2:18" s="2" customFormat="1" ht="12" customHeight="1" thickTop="1" x14ac:dyDescent="0.3">
      <c r="B53" s="12">
        <v>6.1</v>
      </c>
      <c r="C53" s="130" t="s">
        <v>67</v>
      </c>
      <c r="D53" s="131"/>
      <c r="E53" s="131"/>
      <c r="F53" s="131"/>
      <c r="G53" s="132"/>
      <c r="H53" s="16">
        <v>1</v>
      </c>
      <c r="I53" s="17">
        <v>1.1000000000000001</v>
      </c>
      <c r="J53" s="17">
        <f>(I53*Q5)*H53</f>
        <v>27.500000000000004</v>
      </c>
      <c r="K53" s="17">
        <v>0</v>
      </c>
      <c r="L53" s="130" t="s">
        <v>68</v>
      </c>
      <c r="M53" s="131"/>
      <c r="N53" s="131"/>
      <c r="O53" s="131"/>
      <c r="P53" s="131"/>
      <c r="Q53" s="133"/>
    </row>
    <row r="54" spans="2:18" s="2" customFormat="1" ht="12" customHeight="1" x14ac:dyDescent="0.3">
      <c r="B54" s="13">
        <v>6.2</v>
      </c>
      <c r="C54" s="121" t="s">
        <v>69</v>
      </c>
      <c r="D54" s="122"/>
      <c r="E54" s="122"/>
      <c r="F54" s="122"/>
      <c r="G54" s="123"/>
      <c r="H54" s="18">
        <v>1</v>
      </c>
      <c r="I54" s="20">
        <v>0.5</v>
      </c>
      <c r="J54" s="20">
        <f>(I54*Q5)*H54</f>
        <v>12.5</v>
      </c>
      <c r="K54" s="20">
        <v>0</v>
      </c>
      <c r="L54" s="121" t="s">
        <v>70</v>
      </c>
      <c r="M54" s="122"/>
      <c r="N54" s="122"/>
      <c r="O54" s="122"/>
      <c r="P54" s="122"/>
      <c r="Q54" s="124"/>
    </row>
    <row r="55" spans="2:18" s="2" customFormat="1" ht="12" customHeight="1" x14ac:dyDescent="0.3">
      <c r="B55" s="13">
        <v>6.3</v>
      </c>
      <c r="C55" s="121" t="s">
        <v>71</v>
      </c>
      <c r="D55" s="122"/>
      <c r="E55" s="122"/>
      <c r="F55" s="122"/>
      <c r="G55" s="123"/>
      <c r="H55" s="18">
        <v>1</v>
      </c>
      <c r="I55" s="20">
        <v>0.3</v>
      </c>
      <c r="J55" s="20">
        <f>(I55*Q5)*H55</f>
        <v>7.5</v>
      </c>
      <c r="K55" s="20">
        <v>0</v>
      </c>
      <c r="L55" s="121" t="s">
        <v>72</v>
      </c>
      <c r="M55" s="122"/>
      <c r="N55" s="122"/>
      <c r="O55" s="122"/>
      <c r="P55" s="122"/>
      <c r="Q55" s="124"/>
    </row>
    <row r="56" spans="2:18" s="2" customFormat="1" ht="12" customHeight="1" x14ac:dyDescent="0.3">
      <c r="B56" s="13">
        <v>6.4</v>
      </c>
      <c r="C56" s="121" t="s">
        <v>73</v>
      </c>
      <c r="D56" s="122"/>
      <c r="E56" s="122"/>
      <c r="F56" s="122"/>
      <c r="G56" s="123"/>
      <c r="H56" s="18">
        <v>1</v>
      </c>
      <c r="I56" s="20">
        <v>0.4</v>
      </c>
      <c r="J56" s="20">
        <f>(I56*Q5)*H56</f>
        <v>10</v>
      </c>
      <c r="K56" s="20">
        <v>0</v>
      </c>
      <c r="L56" s="121" t="s">
        <v>74</v>
      </c>
      <c r="M56" s="122"/>
      <c r="N56" s="122"/>
      <c r="O56" s="122"/>
      <c r="P56" s="122"/>
      <c r="Q56" s="124"/>
    </row>
    <row r="57" spans="2:18" s="2" customFormat="1" ht="12" customHeight="1" x14ac:dyDescent="0.3">
      <c r="B57" s="13">
        <v>6.5</v>
      </c>
      <c r="C57" s="121" t="s">
        <v>75</v>
      </c>
      <c r="D57" s="122"/>
      <c r="E57" s="122"/>
      <c r="F57" s="122"/>
      <c r="G57" s="123"/>
      <c r="H57" s="18">
        <v>1</v>
      </c>
      <c r="I57" s="20">
        <v>1.2</v>
      </c>
      <c r="J57" s="20">
        <f>(I57*Q5)*H57</f>
        <v>30</v>
      </c>
      <c r="K57" s="20">
        <v>0</v>
      </c>
      <c r="L57" s="121" t="s">
        <v>76</v>
      </c>
      <c r="M57" s="122"/>
      <c r="N57" s="122"/>
      <c r="O57" s="122"/>
      <c r="P57" s="122"/>
      <c r="Q57" s="124"/>
    </row>
    <row r="58" spans="2:18" s="2" customFormat="1" ht="12" customHeight="1" x14ac:dyDescent="0.3">
      <c r="B58" s="13">
        <v>6.6</v>
      </c>
      <c r="C58" s="121" t="s">
        <v>77</v>
      </c>
      <c r="D58" s="122"/>
      <c r="E58" s="122"/>
      <c r="F58" s="122"/>
      <c r="G58" s="123"/>
      <c r="H58" s="18">
        <v>1</v>
      </c>
      <c r="I58" s="20">
        <v>1.8</v>
      </c>
      <c r="J58" s="20">
        <f>(I58*Q5)*H58</f>
        <v>45</v>
      </c>
      <c r="K58" s="20">
        <v>0</v>
      </c>
      <c r="L58" s="121" t="s">
        <v>78</v>
      </c>
      <c r="M58" s="122"/>
      <c r="N58" s="122"/>
      <c r="O58" s="122"/>
      <c r="P58" s="122"/>
      <c r="Q58" s="124"/>
    </row>
    <row r="59" spans="2:18" s="2" customFormat="1" ht="12" customHeight="1" x14ac:dyDescent="0.3">
      <c r="B59" s="13">
        <v>6.7</v>
      </c>
      <c r="C59" s="121" t="s">
        <v>79</v>
      </c>
      <c r="D59" s="122"/>
      <c r="E59" s="122"/>
      <c r="F59" s="122"/>
      <c r="G59" s="123"/>
      <c r="H59" s="19">
        <v>1</v>
      </c>
      <c r="I59" s="20">
        <v>0.2</v>
      </c>
      <c r="J59" s="20">
        <f>(I59*Q5)*H59</f>
        <v>5</v>
      </c>
      <c r="K59" s="20">
        <v>0</v>
      </c>
      <c r="L59" s="121" t="s">
        <v>80</v>
      </c>
      <c r="M59" s="122"/>
      <c r="N59" s="122"/>
      <c r="O59" s="122"/>
      <c r="P59" s="122"/>
      <c r="Q59" s="124"/>
    </row>
    <row r="60" spans="2:18" s="2" customFormat="1" ht="12" customHeight="1" x14ac:dyDescent="0.3">
      <c r="B60" s="6">
        <v>6.8</v>
      </c>
      <c r="C60" s="125" t="s">
        <v>81</v>
      </c>
      <c r="D60" s="126"/>
      <c r="E60" s="126"/>
      <c r="F60" s="126"/>
      <c r="G60" s="127"/>
      <c r="H60" s="23">
        <v>1</v>
      </c>
      <c r="I60" s="20">
        <v>0</v>
      </c>
      <c r="J60" s="22">
        <f>(I60*Q5)*H60</f>
        <v>0</v>
      </c>
      <c r="K60" s="24">
        <v>0</v>
      </c>
      <c r="L60" s="261"/>
      <c r="M60" s="262"/>
      <c r="N60" s="262"/>
      <c r="O60" s="262"/>
      <c r="P60" s="262"/>
      <c r="Q60" s="263"/>
    </row>
    <row r="61" spans="2:18" s="2" customFormat="1" ht="12" customHeight="1" thickBot="1" x14ac:dyDescent="0.35">
      <c r="B61" s="50">
        <v>6.9</v>
      </c>
      <c r="C61" s="101" t="s">
        <v>40</v>
      </c>
      <c r="D61" s="102"/>
      <c r="E61" s="102"/>
      <c r="F61" s="102"/>
      <c r="G61" s="103"/>
      <c r="H61" s="51">
        <v>1</v>
      </c>
      <c r="I61" s="59">
        <v>0</v>
      </c>
      <c r="J61" s="22">
        <f>(I61*Q6)*H61</f>
        <v>0</v>
      </c>
      <c r="K61" s="45">
        <v>0</v>
      </c>
      <c r="L61" s="104"/>
      <c r="M61" s="105"/>
      <c r="N61" s="105"/>
      <c r="O61" s="105"/>
      <c r="P61" s="105"/>
      <c r="Q61" s="106"/>
    </row>
    <row r="62" spans="2:18" s="2" customFormat="1" ht="21.95" customHeight="1" thickTop="1" thickBot="1" x14ac:dyDescent="0.35">
      <c r="B62" s="107" t="s">
        <v>24</v>
      </c>
      <c r="C62" s="108"/>
      <c r="D62" s="108"/>
      <c r="E62" s="108"/>
      <c r="F62" s="108"/>
      <c r="G62" s="108"/>
      <c r="H62" s="108"/>
      <c r="I62" s="109"/>
      <c r="J62" s="57">
        <f>SUM(J53:J59)</f>
        <v>137.5</v>
      </c>
      <c r="K62" s="68">
        <f>J62+(J62*0.15)</f>
        <v>158.125</v>
      </c>
      <c r="L62" s="110" t="s">
        <v>41</v>
      </c>
      <c r="M62" s="111"/>
      <c r="N62" s="111"/>
      <c r="O62" s="111"/>
      <c r="P62" s="111"/>
      <c r="Q62" s="112"/>
      <c r="R62" s="77"/>
    </row>
    <row r="63" spans="2:18" s="2" customFormat="1" ht="13.5" thickTop="1" thickBot="1" x14ac:dyDescent="0.4">
      <c r="B63" s="89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77"/>
    </row>
    <row r="64" spans="2:18" ht="14.45" customHeight="1" thickTop="1" thickBot="1" x14ac:dyDescent="0.4">
      <c r="B64" s="113" t="s">
        <v>83</v>
      </c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5"/>
    </row>
    <row r="65" spans="2:17" ht="27" customHeight="1" thickTop="1" thickBot="1" x14ac:dyDescent="0.4">
      <c r="B65" s="116" t="s">
        <v>84</v>
      </c>
      <c r="C65" s="117"/>
      <c r="D65" s="117"/>
      <c r="E65" s="117"/>
      <c r="F65" s="117"/>
      <c r="G65" s="117"/>
      <c r="H65" s="117"/>
      <c r="I65" s="117"/>
      <c r="J65" s="69">
        <f>(J62+J50+J41+J34+J25+J14)</f>
        <v>1768.9750000000001</v>
      </c>
      <c r="K65" s="70">
        <f>(K62+K50+K41+K34+K25+K14)</f>
        <v>2034.3212499999997</v>
      </c>
      <c r="L65" s="268" t="s">
        <v>41</v>
      </c>
      <c r="M65" s="269"/>
      <c r="N65" s="269"/>
      <c r="O65" s="269"/>
      <c r="P65" s="269"/>
      <c r="Q65" s="270"/>
    </row>
    <row r="66" spans="2:17" ht="13.15" thickTop="1" x14ac:dyDescent="0.35">
      <c r="B66" s="89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</row>
    <row r="67" spans="2:17" x14ac:dyDescent="0.35">
      <c r="B67" s="99" t="s">
        <v>85</v>
      </c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</row>
    <row r="68" spans="2:17" x14ac:dyDescent="0.35">
      <c r="B68" s="99" t="s">
        <v>86</v>
      </c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</row>
    <row r="69" spans="2:17" ht="26.65" customHeight="1" x14ac:dyDescent="0.35">
      <c r="B69" s="99" t="s">
        <v>110</v>
      </c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</row>
    <row r="70" spans="2:17" ht="18.600000000000001" customHeight="1" x14ac:dyDescent="0.35">
      <c r="B70" s="100" t="s">
        <v>88</v>
      </c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</row>
    <row r="71" spans="2:17" ht="28.5" customHeight="1" x14ac:dyDescent="0.35">
      <c r="B71" s="99" t="s">
        <v>89</v>
      </c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</row>
    <row r="72" spans="2:17" ht="28.35" customHeight="1" x14ac:dyDescent="0.35">
      <c r="B72" s="99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</row>
    <row r="73" spans="2:17" ht="13.35" customHeight="1" x14ac:dyDescent="0.35"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</row>
    <row r="74" spans="2:17" ht="13.35" customHeight="1" x14ac:dyDescent="0.35"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</row>
    <row r="75" spans="2:17" ht="26.45" customHeight="1" x14ac:dyDescent="0.35"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</row>
    <row r="116" spans="3:3" x14ac:dyDescent="0.35">
      <c r="C116" s="1"/>
    </row>
    <row r="133" spans="3:3" x14ac:dyDescent="0.35">
      <c r="C133" s="1"/>
    </row>
  </sheetData>
  <mergeCells count="122">
    <mergeCell ref="B74:Q74"/>
    <mergeCell ref="B75:Q75"/>
    <mergeCell ref="B5:C5"/>
    <mergeCell ref="D5:E5"/>
    <mergeCell ref="F5:H5"/>
    <mergeCell ref="I5:J5"/>
    <mergeCell ref="K5:L5"/>
    <mergeCell ref="M5:P5"/>
    <mergeCell ref="B1:Q1"/>
    <mergeCell ref="B2:Q2"/>
    <mergeCell ref="B4:C4"/>
    <mergeCell ref="D4:E4"/>
    <mergeCell ref="F4:H4"/>
    <mergeCell ref="I4:J4"/>
    <mergeCell ref="K4:L4"/>
    <mergeCell ref="M4:P4"/>
    <mergeCell ref="L9:Q9"/>
    <mergeCell ref="C10:Q10"/>
    <mergeCell ref="C11:Q11"/>
    <mergeCell ref="C12:G12"/>
    <mergeCell ref="L12:Q12"/>
    <mergeCell ref="C13:G13"/>
    <mergeCell ref="L13:Q13"/>
    <mergeCell ref="B7:B8"/>
    <mergeCell ref="C7:G8"/>
    <mergeCell ref="H7:H8"/>
    <mergeCell ref="I7:J7"/>
    <mergeCell ref="K7:K8"/>
    <mergeCell ref="L7:Q8"/>
    <mergeCell ref="C18:G18"/>
    <mergeCell ref="L18:Q18"/>
    <mergeCell ref="C19:G19"/>
    <mergeCell ref="L19:Q19"/>
    <mergeCell ref="B14:I14"/>
    <mergeCell ref="L14:Q14"/>
    <mergeCell ref="C15:D15"/>
    <mergeCell ref="C16:Q16"/>
    <mergeCell ref="C17:G17"/>
    <mergeCell ref="L17:Q17"/>
    <mergeCell ref="C28:G28"/>
    <mergeCell ref="L28:Q28"/>
    <mergeCell ref="C29:G29"/>
    <mergeCell ref="L29:Q29"/>
    <mergeCell ref="C30:G30"/>
    <mergeCell ref="L30:Q30"/>
    <mergeCell ref="B25:I25"/>
    <mergeCell ref="L25:Q25"/>
    <mergeCell ref="C26:D26"/>
    <mergeCell ref="C27:Q27"/>
    <mergeCell ref="C24:G24"/>
    <mergeCell ref="L24:Q24"/>
    <mergeCell ref="C21:G21"/>
    <mergeCell ref="L21:Q21"/>
    <mergeCell ref="C22:G22"/>
    <mergeCell ref="L22:Q22"/>
    <mergeCell ref="C23:G23"/>
    <mergeCell ref="L23:Q23"/>
    <mergeCell ref="C20:G20"/>
    <mergeCell ref="L20:Q20"/>
    <mergeCell ref="B34:I34"/>
    <mergeCell ref="L34:Q34"/>
    <mergeCell ref="C36:Q36"/>
    <mergeCell ref="C37:G37"/>
    <mergeCell ref="L37:Q37"/>
    <mergeCell ref="C38:G38"/>
    <mergeCell ref="L38:Q38"/>
    <mergeCell ref="C31:G31"/>
    <mergeCell ref="L31:Q31"/>
    <mergeCell ref="C32:G32"/>
    <mergeCell ref="L32:Q32"/>
    <mergeCell ref="C33:G33"/>
    <mergeCell ref="L33:Q33"/>
    <mergeCell ref="C43:Q43"/>
    <mergeCell ref="C44:Q44"/>
    <mergeCell ref="C45:G45"/>
    <mergeCell ref="L45:Q45"/>
    <mergeCell ref="C46:G46"/>
    <mergeCell ref="L46:Q46"/>
    <mergeCell ref="C39:G39"/>
    <mergeCell ref="L39:Q39"/>
    <mergeCell ref="C40:G40"/>
    <mergeCell ref="L40:Q40"/>
    <mergeCell ref="B41:I41"/>
    <mergeCell ref="L41:Q41"/>
    <mergeCell ref="B50:I50"/>
    <mergeCell ref="L50:Q50"/>
    <mergeCell ref="C53:G53"/>
    <mergeCell ref="L53:Q53"/>
    <mergeCell ref="C54:G54"/>
    <mergeCell ref="L54:Q54"/>
    <mergeCell ref="C47:G47"/>
    <mergeCell ref="L47:Q47"/>
    <mergeCell ref="C48:G48"/>
    <mergeCell ref="L48:Q48"/>
    <mergeCell ref="C49:G49"/>
    <mergeCell ref="L49:Q49"/>
    <mergeCell ref="C58:G58"/>
    <mergeCell ref="L58:Q58"/>
    <mergeCell ref="C59:G59"/>
    <mergeCell ref="L59:Q59"/>
    <mergeCell ref="C60:G60"/>
    <mergeCell ref="L60:Q60"/>
    <mergeCell ref="C55:G55"/>
    <mergeCell ref="L55:Q55"/>
    <mergeCell ref="C56:G56"/>
    <mergeCell ref="L56:Q56"/>
    <mergeCell ref="C57:G57"/>
    <mergeCell ref="L57:Q57"/>
    <mergeCell ref="B70:Q70"/>
    <mergeCell ref="B71:Q71"/>
    <mergeCell ref="B72:Q72"/>
    <mergeCell ref="B73:Q73"/>
    <mergeCell ref="C61:G61"/>
    <mergeCell ref="L61:Q61"/>
    <mergeCell ref="B62:I62"/>
    <mergeCell ref="L62:Q62"/>
    <mergeCell ref="B64:Q64"/>
    <mergeCell ref="B65:I65"/>
    <mergeCell ref="L65:Q65"/>
    <mergeCell ref="B67:Q67"/>
    <mergeCell ref="B68:Q68"/>
    <mergeCell ref="B69:Q69"/>
  </mergeCells>
  <printOptions horizontalCentered="1"/>
  <pageMargins left="0.25" right="0.25" top="0.75" bottom="0.75" header="0.3" footer="0.3"/>
  <pageSetup paperSize="40" scale="93" fitToHeight="0" orientation="portrait" r:id="rId1"/>
  <headerFooter>
    <oddHeader>&amp;L&amp;8&amp;F/&amp;A&amp;R&amp;14Annex ...&amp;10Page &amp;P/&amp;N</oddHeader>
  </headerFooter>
  <rowBreaks count="1" manualBreakCount="1">
    <brk id="4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B1:R128"/>
  <sheetViews>
    <sheetView zoomScaleNormal="100" zoomScaleSheetLayoutView="93" zoomScalePageLayoutView="85" workbookViewId="0"/>
  </sheetViews>
  <sheetFormatPr defaultColWidth="8.3984375" defaultRowHeight="12.75" x14ac:dyDescent="0.35"/>
  <cols>
    <col min="2" max="2" width="4" style="4" customWidth="1"/>
    <col min="3" max="3" width="11.3984375" customWidth="1"/>
    <col min="4" max="4" width="7" customWidth="1"/>
    <col min="5" max="5" width="7.86328125" customWidth="1"/>
    <col min="6" max="6" width="3.86328125" customWidth="1"/>
    <col min="7" max="7" width="0.86328125" customWidth="1"/>
    <col min="8" max="8" width="7.86328125" bestFit="1" customWidth="1"/>
    <col min="9" max="9" width="6.59765625" customWidth="1"/>
    <col min="10" max="10" width="8.86328125" customWidth="1"/>
    <col min="11" max="11" width="7.86328125" customWidth="1"/>
    <col min="12" max="12" width="8.59765625" customWidth="1"/>
    <col min="13" max="16" width="3.86328125" customWidth="1"/>
    <col min="17" max="17" width="16.1328125" customWidth="1"/>
  </cols>
  <sheetData>
    <row r="1" spans="2:18" ht="22.5" customHeight="1" thickTop="1" thickBot="1" x14ac:dyDescent="0.85">
      <c r="B1" s="232" t="s">
        <v>0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4"/>
    </row>
    <row r="2" spans="2:18" ht="15" customHeight="1" thickTop="1" x14ac:dyDescent="0.4">
      <c r="B2" s="235" t="s">
        <v>111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</row>
    <row r="3" spans="2:18" ht="15" customHeight="1" thickBot="1" x14ac:dyDescent="0.45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2:18" ht="36.6" customHeight="1" thickTop="1" thickBot="1" x14ac:dyDescent="0.4">
      <c r="B4" s="236" t="s">
        <v>2</v>
      </c>
      <c r="C4" s="237"/>
      <c r="D4" s="236" t="s">
        <v>3</v>
      </c>
      <c r="E4" s="237"/>
      <c r="F4" s="236" t="s">
        <v>4</v>
      </c>
      <c r="G4" s="238"/>
      <c r="H4" s="237"/>
      <c r="I4" s="239" t="s">
        <v>5</v>
      </c>
      <c r="J4" s="240"/>
      <c r="K4" s="241" t="s">
        <v>6</v>
      </c>
      <c r="L4" s="242"/>
      <c r="M4" s="243" t="s">
        <v>7</v>
      </c>
      <c r="N4" s="244"/>
      <c r="O4" s="244"/>
      <c r="P4" s="245"/>
      <c r="Q4" s="33" t="s">
        <v>8</v>
      </c>
    </row>
    <row r="5" spans="2:18" ht="13.5" thickTop="1" thickBot="1" x14ac:dyDescent="0.4">
      <c r="B5" s="258">
        <v>0</v>
      </c>
      <c r="C5" s="259"/>
      <c r="D5" s="258">
        <v>4</v>
      </c>
      <c r="E5" s="259"/>
      <c r="F5" s="258">
        <v>0</v>
      </c>
      <c r="G5" s="260"/>
      <c r="H5" s="259"/>
      <c r="I5" s="258">
        <v>1</v>
      </c>
      <c r="J5" s="259"/>
      <c r="K5" s="258">
        <f>ROUND((Q5*0.5),0)</f>
        <v>3</v>
      </c>
      <c r="L5" s="259"/>
      <c r="M5" s="258">
        <f>SUM((B5*1)+(D5*2)+(F5*2)+(I5*2))</f>
        <v>10</v>
      </c>
      <c r="N5" s="260"/>
      <c r="O5" s="260"/>
      <c r="P5" s="259"/>
      <c r="Q5" s="47">
        <f>B5+D5+F5+I5</f>
        <v>5</v>
      </c>
    </row>
    <row r="6" spans="2:18" ht="12.6" customHeight="1" thickTop="1" thickBot="1" x14ac:dyDescent="0.4"/>
    <row r="7" spans="2:18" ht="13.7" customHeight="1" thickTop="1" thickBot="1" x14ac:dyDescent="0.4">
      <c r="B7" s="246" t="s">
        <v>10</v>
      </c>
      <c r="C7" s="247" t="s">
        <v>11</v>
      </c>
      <c r="D7" s="248"/>
      <c r="E7" s="248"/>
      <c r="F7" s="248"/>
      <c r="G7" s="249"/>
      <c r="H7" s="253" t="s">
        <v>12</v>
      </c>
      <c r="I7" s="255" t="s">
        <v>13</v>
      </c>
      <c r="J7" s="255"/>
      <c r="K7" s="256" t="s">
        <v>14</v>
      </c>
      <c r="L7" s="257" t="s">
        <v>15</v>
      </c>
      <c r="M7" s="257"/>
      <c r="N7" s="257"/>
      <c r="O7" s="257"/>
      <c r="P7" s="257"/>
      <c r="Q7" s="257"/>
    </row>
    <row r="8" spans="2:18" ht="13.5" thickTop="1" thickBot="1" x14ac:dyDescent="0.4">
      <c r="B8" s="246"/>
      <c r="C8" s="250"/>
      <c r="D8" s="251"/>
      <c r="E8" s="251"/>
      <c r="F8" s="251"/>
      <c r="G8" s="252"/>
      <c r="H8" s="254"/>
      <c r="I8" s="14" t="s">
        <v>9</v>
      </c>
      <c r="J8" s="14" t="s">
        <v>16</v>
      </c>
      <c r="K8" s="256"/>
      <c r="L8" s="257"/>
      <c r="M8" s="257"/>
      <c r="N8" s="257"/>
      <c r="O8" s="257"/>
      <c r="P8" s="257"/>
      <c r="Q8" s="257"/>
    </row>
    <row r="9" spans="2:18" ht="13.5" thickTop="1" thickBot="1" x14ac:dyDescent="0.4">
      <c r="F9" s="46"/>
      <c r="G9" s="46"/>
      <c r="H9" s="46"/>
      <c r="J9" s="3"/>
      <c r="K9" s="3"/>
      <c r="L9" s="218"/>
      <c r="M9" s="218"/>
      <c r="N9" s="218"/>
      <c r="O9" s="218"/>
      <c r="P9" s="218"/>
      <c r="Q9" s="219"/>
    </row>
    <row r="10" spans="2:18" ht="16.5" thickTop="1" thickBot="1" x14ac:dyDescent="0.65">
      <c r="B10" s="85" t="s">
        <v>17</v>
      </c>
      <c r="C10" s="146" t="s">
        <v>18</v>
      </c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8"/>
    </row>
    <row r="11" spans="2:18" ht="16.5" thickTop="1" thickBot="1" x14ac:dyDescent="0.65">
      <c r="B11" s="86">
        <v>1</v>
      </c>
      <c r="C11" s="220" t="s">
        <v>19</v>
      </c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2"/>
    </row>
    <row r="12" spans="2:18" s="2" customFormat="1" ht="12" customHeight="1" thickTop="1" x14ac:dyDescent="0.3">
      <c r="B12" s="5">
        <v>1.1000000000000001</v>
      </c>
      <c r="C12" s="223" t="s">
        <v>20</v>
      </c>
      <c r="D12" s="224"/>
      <c r="E12" s="224"/>
      <c r="F12" s="224"/>
      <c r="G12" s="225"/>
      <c r="H12" s="48">
        <v>1</v>
      </c>
      <c r="I12" s="20">
        <v>1</v>
      </c>
      <c r="J12" s="20">
        <f>(I12*Q5)*H12</f>
        <v>5</v>
      </c>
      <c r="K12" s="20">
        <v>0</v>
      </c>
      <c r="L12" s="226" t="s">
        <v>112</v>
      </c>
      <c r="M12" s="227"/>
      <c r="N12" s="227"/>
      <c r="O12" s="227"/>
      <c r="P12" s="227"/>
      <c r="Q12" s="228"/>
    </row>
    <row r="13" spans="2:18" s="2" customFormat="1" ht="12" customHeight="1" thickBot="1" x14ac:dyDescent="0.35">
      <c r="B13" s="21">
        <v>1.2</v>
      </c>
      <c r="C13" s="229" t="s">
        <v>22</v>
      </c>
      <c r="D13" s="230"/>
      <c r="E13" s="230"/>
      <c r="F13" s="230"/>
      <c r="G13" s="231"/>
      <c r="H13" s="54">
        <v>0</v>
      </c>
      <c r="I13" s="24">
        <v>0.1</v>
      </c>
      <c r="J13" s="20">
        <f>(I13*Q5)*H13</f>
        <v>0</v>
      </c>
      <c r="K13" s="20">
        <v>0</v>
      </c>
      <c r="L13" s="226" t="s">
        <v>113</v>
      </c>
      <c r="M13" s="227"/>
      <c r="N13" s="227"/>
      <c r="O13" s="227"/>
      <c r="P13" s="227"/>
      <c r="Q13" s="228"/>
    </row>
    <row r="14" spans="2:18" s="2" customFormat="1" ht="16.5" thickTop="1" thickBot="1" x14ac:dyDescent="0.35">
      <c r="B14" s="165" t="s">
        <v>24</v>
      </c>
      <c r="C14" s="166"/>
      <c r="D14" s="166"/>
      <c r="E14" s="166"/>
      <c r="F14" s="166"/>
      <c r="G14" s="166"/>
      <c r="H14" s="166"/>
      <c r="I14" s="167"/>
      <c r="J14" s="26">
        <f>SUM(J12:J13)</f>
        <v>5</v>
      </c>
      <c r="K14" s="27">
        <f>J14+(J14*0.15)</f>
        <v>5.75</v>
      </c>
      <c r="L14" s="211"/>
      <c r="M14" s="211"/>
      <c r="N14" s="211"/>
      <c r="O14" s="211"/>
      <c r="P14" s="211"/>
      <c r="Q14" s="211"/>
      <c r="R14" s="77"/>
    </row>
    <row r="15" spans="2:18" s="2" customFormat="1" ht="10.9" thickTop="1" thickBot="1" x14ac:dyDescent="0.35">
      <c r="B15" s="9"/>
      <c r="C15" s="201"/>
      <c r="D15" s="201"/>
      <c r="E15" s="32"/>
      <c r="F15" s="32"/>
      <c r="J15" s="8"/>
      <c r="K15" s="8"/>
    </row>
    <row r="16" spans="2:18" ht="16.5" thickTop="1" thickBot="1" x14ac:dyDescent="0.65">
      <c r="B16" s="87">
        <v>2</v>
      </c>
      <c r="C16" s="212" t="s">
        <v>25</v>
      </c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4"/>
    </row>
    <row r="17" spans="2:18" s="2" customFormat="1" ht="12" customHeight="1" thickTop="1" x14ac:dyDescent="0.3">
      <c r="B17" s="10">
        <v>2.1</v>
      </c>
      <c r="C17" s="215" t="s">
        <v>26</v>
      </c>
      <c r="D17" s="216"/>
      <c r="E17" s="216"/>
      <c r="F17" s="216"/>
      <c r="G17" s="217"/>
      <c r="H17" s="84">
        <v>1</v>
      </c>
      <c r="I17" s="82">
        <v>0.8</v>
      </c>
      <c r="J17" s="41">
        <f>(I17*Q5)*H17</f>
        <v>4</v>
      </c>
      <c r="K17" s="41">
        <v>0</v>
      </c>
      <c r="L17" s="125" t="s">
        <v>92</v>
      </c>
      <c r="M17" s="126"/>
      <c r="N17" s="126"/>
      <c r="O17" s="126"/>
      <c r="P17" s="126"/>
      <c r="Q17" s="128"/>
    </row>
    <row r="18" spans="2:18" s="2" customFormat="1" ht="21.95" customHeight="1" x14ac:dyDescent="0.3">
      <c r="B18" s="39">
        <v>2.2000000000000002</v>
      </c>
      <c r="C18" s="180" t="s">
        <v>28</v>
      </c>
      <c r="D18" s="181"/>
      <c r="E18" s="181"/>
      <c r="F18" s="181"/>
      <c r="G18" s="182"/>
      <c r="H18" s="19">
        <v>1</v>
      </c>
      <c r="I18" s="81">
        <v>2</v>
      </c>
      <c r="J18" s="20">
        <f>(I18*(M5*0.5))*H18</f>
        <v>10</v>
      </c>
      <c r="K18" s="20">
        <v>0</v>
      </c>
      <c r="L18" s="177" t="s">
        <v>93</v>
      </c>
      <c r="M18" s="177"/>
      <c r="N18" s="177"/>
      <c r="O18" s="177"/>
      <c r="P18" s="177"/>
      <c r="Q18" s="276"/>
    </row>
    <row r="19" spans="2:18" s="2" customFormat="1" ht="12" customHeight="1" x14ac:dyDescent="0.3">
      <c r="B19" s="38">
        <v>2.2999999999999998</v>
      </c>
      <c r="C19" s="208" t="s">
        <v>30</v>
      </c>
      <c r="D19" s="209"/>
      <c r="E19" s="209"/>
      <c r="F19" s="209"/>
      <c r="G19" s="210"/>
      <c r="H19" s="83">
        <v>1</v>
      </c>
      <c r="I19" s="81">
        <v>0.8</v>
      </c>
      <c r="J19" s="20">
        <f>(I19*Q5)*H19</f>
        <v>4</v>
      </c>
      <c r="K19" s="20">
        <v>0</v>
      </c>
      <c r="L19" s="206" t="s">
        <v>92</v>
      </c>
      <c r="M19" s="206"/>
      <c r="N19" s="206"/>
      <c r="O19" s="206"/>
      <c r="P19" s="206"/>
      <c r="Q19" s="207"/>
    </row>
    <row r="20" spans="2:18" s="2" customFormat="1" ht="12" customHeight="1" x14ac:dyDescent="0.3">
      <c r="B20" s="39">
        <v>2.4</v>
      </c>
      <c r="C20" s="203" t="s">
        <v>32</v>
      </c>
      <c r="D20" s="204"/>
      <c r="E20" s="204"/>
      <c r="F20" s="204"/>
      <c r="G20" s="205"/>
      <c r="H20" s="19">
        <v>1</v>
      </c>
      <c r="I20" s="20">
        <v>0.5</v>
      </c>
      <c r="J20" s="20">
        <f>(I20*Q5)*H20</f>
        <v>2.5</v>
      </c>
      <c r="K20" s="20">
        <v>0</v>
      </c>
      <c r="L20" s="206" t="s">
        <v>94</v>
      </c>
      <c r="M20" s="206"/>
      <c r="N20" s="206"/>
      <c r="O20" s="206"/>
      <c r="P20" s="206"/>
      <c r="Q20" s="207"/>
    </row>
    <row r="21" spans="2:18" s="2" customFormat="1" ht="12" customHeight="1" x14ac:dyDescent="0.3">
      <c r="B21" s="38">
        <v>2.5</v>
      </c>
      <c r="C21" s="203" t="s">
        <v>34</v>
      </c>
      <c r="D21" s="204"/>
      <c r="E21" s="204"/>
      <c r="F21" s="204"/>
      <c r="G21" s="205"/>
      <c r="H21" s="19">
        <v>1</v>
      </c>
      <c r="I21" s="20">
        <v>1.5</v>
      </c>
      <c r="J21" s="20">
        <f>(I21*Q5)*H21</f>
        <v>7.5</v>
      </c>
      <c r="K21" s="20">
        <v>0</v>
      </c>
      <c r="L21" s="206" t="s">
        <v>95</v>
      </c>
      <c r="M21" s="206"/>
      <c r="N21" s="206"/>
      <c r="O21" s="206"/>
      <c r="P21" s="206"/>
      <c r="Q21" s="207"/>
    </row>
    <row r="22" spans="2:18" s="2" customFormat="1" ht="12" customHeight="1" x14ac:dyDescent="0.3">
      <c r="B22" s="39">
        <v>2.6</v>
      </c>
      <c r="C22" s="203" t="s">
        <v>36</v>
      </c>
      <c r="D22" s="204"/>
      <c r="E22" s="204"/>
      <c r="F22" s="204"/>
      <c r="G22" s="205"/>
      <c r="H22" s="19">
        <v>1</v>
      </c>
      <c r="I22" s="20">
        <v>1.9</v>
      </c>
      <c r="J22" s="20">
        <f>(I22*Q5)*H22</f>
        <v>9.5</v>
      </c>
      <c r="K22" s="20">
        <v>0</v>
      </c>
      <c r="L22" s="206" t="s">
        <v>96</v>
      </c>
      <c r="M22" s="206"/>
      <c r="N22" s="206"/>
      <c r="O22" s="206"/>
      <c r="P22" s="206"/>
      <c r="Q22" s="207"/>
    </row>
    <row r="23" spans="2:18" s="2" customFormat="1" ht="30.6" customHeight="1" x14ac:dyDescent="0.35">
      <c r="B23" s="38">
        <v>2.7</v>
      </c>
      <c r="C23" s="208" t="s">
        <v>38</v>
      </c>
      <c r="D23" s="209"/>
      <c r="E23" s="209"/>
      <c r="F23" s="209"/>
      <c r="G23" s="210"/>
      <c r="H23" s="43"/>
      <c r="I23" s="43"/>
      <c r="J23" s="20">
        <f>(SUM(J17:J22))*0.21</f>
        <v>7.875</v>
      </c>
      <c r="K23" s="20">
        <v>0</v>
      </c>
      <c r="L23" s="185" t="s">
        <v>39</v>
      </c>
      <c r="M23" s="185"/>
      <c r="N23" s="185"/>
      <c r="O23" s="185"/>
      <c r="P23" s="185"/>
      <c r="Q23" s="192"/>
    </row>
    <row r="24" spans="2:18" s="2" customFormat="1" ht="12" customHeight="1" thickBot="1" x14ac:dyDescent="0.4">
      <c r="B24" s="35">
        <v>2.8</v>
      </c>
      <c r="C24" s="193" t="s">
        <v>40</v>
      </c>
      <c r="D24" s="194"/>
      <c r="E24" s="194"/>
      <c r="F24" s="194"/>
      <c r="G24" s="195"/>
      <c r="H24" s="44"/>
      <c r="I24" s="44"/>
      <c r="J24" s="45">
        <v>0</v>
      </c>
      <c r="K24" s="45">
        <f>J24*Q5</f>
        <v>0</v>
      </c>
      <c r="L24" s="196"/>
      <c r="M24" s="197"/>
      <c r="N24" s="197"/>
      <c r="O24" s="197"/>
      <c r="P24" s="197"/>
      <c r="Q24" s="198"/>
    </row>
    <row r="25" spans="2:18" s="2" customFormat="1" ht="21.95" customHeight="1" thickTop="1" thickBot="1" x14ac:dyDescent="0.35">
      <c r="B25" s="165" t="s">
        <v>24</v>
      </c>
      <c r="C25" s="199"/>
      <c r="D25" s="199"/>
      <c r="E25" s="199"/>
      <c r="F25" s="199"/>
      <c r="G25" s="199"/>
      <c r="H25" s="199"/>
      <c r="I25" s="200"/>
      <c r="J25" s="42">
        <f>SUM(J17:J24)</f>
        <v>45.375</v>
      </c>
      <c r="K25" s="42">
        <f>J25+(J25*0.15)</f>
        <v>52.181249999999999</v>
      </c>
      <c r="L25" s="110" t="s">
        <v>41</v>
      </c>
      <c r="M25" s="111"/>
      <c r="N25" s="111"/>
      <c r="O25" s="111"/>
      <c r="P25" s="111"/>
      <c r="Q25" s="112"/>
      <c r="R25" s="77"/>
    </row>
    <row r="26" spans="2:18" s="2" customFormat="1" ht="15.6" customHeight="1" thickTop="1" thickBot="1" x14ac:dyDescent="0.35">
      <c r="B26" s="79"/>
      <c r="C26" s="201"/>
      <c r="D26" s="201"/>
      <c r="E26" s="32"/>
      <c r="F26" s="32"/>
      <c r="J26" s="8"/>
      <c r="K26" s="8"/>
      <c r="L26" s="7"/>
      <c r="M26" s="7"/>
      <c r="N26" s="7"/>
      <c r="O26" s="7"/>
      <c r="P26" s="7"/>
      <c r="Q26" s="7"/>
    </row>
    <row r="27" spans="2:18" ht="16.5" thickTop="1" thickBot="1" x14ac:dyDescent="0.65">
      <c r="B27" s="88">
        <v>3</v>
      </c>
      <c r="C27" s="202" t="s">
        <v>42</v>
      </c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</row>
    <row r="28" spans="2:18" s="2" customFormat="1" ht="24.6" customHeight="1" thickTop="1" x14ac:dyDescent="0.3">
      <c r="B28" s="71">
        <v>3.1</v>
      </c>
      <c r="C28" s="180" t="s">
        <v>43</v>
      </c>
      <c r="D28" s="181"/>
      <c r="E28" s="181"/>
      <c r="F28" s="181"/>
      <c r="G28" s="182"/>
      <c r="H28" s="40">
        <f>B5</f>
        <v>0</v>
      </c>
      <c r="I28" s="41">
        <f>11.5+3.25</f>
        <v>14.75</v>
      </c>
      <c r="J28" s="41">
        <f>(I28*H28)</f>
        <v>0</v>
      </c>
      <c r="K28" s="41">
        <v>0</v>
      </c>
      <c r="L28" s="274" t="s">
        <v>114</v>
      </c>
      <c r="M28" s="274"/>
      <c r="N28" s="274"/>
      <c r="O28" s="274"/>
      <c r="P28" s="274"/>
      <c r="Q28" s="275"/>
    </row>
    <row r="29" spans="2:18" s="2" customFormat="1" ht="24" customHeight="1" x14ac:dyDescent="0.3">
      <c r="B29" s="72">
        <v>3.2</v>
      </c>
      <c r="C29" s="180" t="s">
        <v>45</v>
      </c>
      <c r="D29" s="181"/>
      <c r="E29" s="181"/>
      <c r="F29" s="181"/>
      <c r="G29" s="182"/>
      <c r="H29" s="19">
        <f>D5</f>
        <v>4</v>
      </c>
      <c r="I29" s="20">
        <f>13+3.25</f>
        <v>16.25</v>
      </c>
      <c r="J29" s="20">
        <f>I29*H29</f>
        <v>65</v>
      </c>
      <c r="K29" s="20">
        <v>0</v>
      </c>
      <c r="L29" s="185" t="s">
        <v>115</v>
      </c>
      <c r="M29" s="185"/>
      <c r="N29" s="185"/>
      <c r="O29" s="185"/>
      <c r="P29" s="185"/>
      <c r="Q29" s="192"/>
    </row>
    <row r="30" spans="2:18" s="2" customFormat="1" ht="12" customHeight="1" x14ac:dyDescent="0.3">
      <c r="B30" s="5">
        <v>3.3</v>
      </c>
      <c r="C30" s="180" t="s">
        <v>4</v>
      </c>
      <c r="D30" s="181"/>
      <c r="E30" s="181"/>
      <c r="F30" s="181"/>
      <c r="G30" s="182"/>
      <c r="H30" s="19">
        <f>F5</f>
        <v>0</v>
      </c>
      <c r="I30" s="20">
        <v>0</v>
      </c>
      <c r="J30" s="20">
        <f>I30*H30</f>
        <v>0</v>
      </c>
      <c r="K30" s="20">
        <v>0</v>
      </c>
      <c r="L30" s="206" t="s">
        <v>116</v>
      </c>
      <c r="M30" s="206"/>
      <c r="N30" s="206"/>
      <c r="O30" s="206"/>
      <c r="P30" s="206"/>
      <c r="Q30" s="207"/>
    </row>
    <row r="31" spans="2:18" s="2" customFormat="1" ht="12" customHeight="1" x14ac:dyDescent="0.3">
      <c r="B31" s="5">
        <v>3.4</v>
      </c>
      <c r="C31" s="180" t="s">
        <v>5</v>
      </c>
      <c r="D31" s="181"/>
      <c r="E31" s="181"/>
      <c r="F31" s="181"/>
      <c r="G31" s="182"/>
      <c r="H31" s="19">
        <f>I5</f>
        <v>1</v>
      </c>
      <c r="I31" s="20">
        <f>13+3.25</f>
        <v>16.25</v>
      </c>
      <c r="J31" s="20">
        <f>I31*H31</f>
        <v>16.25</v>
      </c>
      <c r="K31" s="20">
        <v>0</v>
      </c>
      <c r="L31" s="206"/>
      <c r="M31" s="206"/>
      <c r="N31" s="206"/>
      <c r="O31" s="206"/>
      <c r="P31" s="206"/>
      <c r="Q31" s="207"/>
    </row>
    <row r="32" spans="2:18" s="2" customFormat="1" ht="31.35" customHeight="1" x14ac:dyDescent="0.3">
      <c r="B32" s="72">
        <v>3.5</v>
      </c>
      <c r="C32" s="180" t="s">
        <v>47</v>
      </c>
      <c r="D32" s="181"/>
      <c r="E32" s="181"/>
      <c r="F32" s="181"/>
      <c r="G32" s="182"/>
      <c r="H32" s="19"/>
      <c r="I32" s="20"/>
      <c r="J32" s="20">
        <f>SUM(J28:J31)*0.23</f>
        <v>18.6875</v>
      </c>
      <c r="K32" s="20">
        <v>0</v>
      </c>
      <c r="L32" s="185" t="s">
        <v>48</v>
      </c>
      <c r="M32" s="185"/>
      <c r="N32" s="185"/>
      <c r="O32" s="185"/>
      <c r="P32" s="185"/>
      <c r="Q32" s="186"/>
    </row>
    <row r="33" spans="2:18" s="2" customFormat="1" ht="12" customHeight="1" thickBot="1" x14ac:dyDescent="0.35">
      <c r="B33" s="80">
        <v>3.6</v>
      </c>
      <c r="C33" s="180" t="s">
        <v>40</v>
      </c>
      <c r="D33" s="181"/>
      <c r="E33" s="181"/>
      <c r="F33" s="181"/>
      <c r="G33" s="182"/>
      <c r="H33" s="19"/>
      <c r="I33" s="20"/>
      <c r="J33" s="20">
        <v>0</v>
      </c>
      <c r="K33" s="20">
        <v>0</v>
      </c>
      <c r="L33" s="196"/>
      <c r="M33" s="197"/>
      <c r="N33" s="197"/>
      <c r="O33" s="197"/>
      <c r="P33" s="197"/>
      <c r="Q33" s="198"/>
    </row>
    <row r="34" spans="2:18" s="2" customFormat="1" ht="20.45" customHeight="1" thickTop="1" thickBot="1" x14ac:dyDescent="0.35">
      <c r="B34" s="165" t="s">
        <v>24</v>
      </c>
      <c r="C34" s="166"/>
      <c r="D34" s="166"/>
      <c r="E34" s="166"/>
      <c r="F34" s="166"/>
      <c r="G34" s="166"/>
      <c r="H34" s="166"/>
      <c r="I34" s="167"/>
      <c r="J34" s="28">
        <f>SUM(J28:J33)</f>
        <v>99.9375</v>
      </c>
      <c r="K34" s="28">
        <f>J34+(J34*0.15)</f>
        <v>114.92812499999999</v>
      </c>
      <c r="L34" s="110" t="s">
        <v>41</v>
      </c>
      <c r="M34" s="111"/>
      <c r="N34" s="111"/>
      <c r="O34" s="111"/>
      <c r="P34" s="111"/>
      <c r="Q34" s="112"/>
      <c r="R34" s="77"/>
    </row>
    <row r="35" spans="2:18" s="2" customFormat="1" ht="13.5" thickTop="1" thickBot="1" x14ac:dyDescent="0.4">
      <c r="B35" s="89"/>
      <c r="C35" s="46"/>
      <c r="D35" s="46"/>
      <c r="I35" s="8"/>
      <c r="J35" s="8"/>
      <c r="K35" s="8"/>
      <c r="Q35" s="74"/>
    </row>
    <row r="36" spans="2:18" ht="16.5" thickTop="1" thickBot="1" x14ac:dyDescent="0.65">
      <c r="B36" s="90">
        <v>4</v>
      </c>
      <c r="C36" s="168" t="s">
        <v>49</v>
      </c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70"/>
    </row>
    <row r="37" spans="2:18" s="2" customFormat="1" ht="21" customHeight="1" thickTop="1" x14ac:dyDescent="0.3">
      <c r="B37" s="36">
        <v>4.0999999999999996</v>
      </c>
      <c r="C37" s="171" t="s">
        <v>50</v>
      </c>
      <c r="D37" s="172"/>
      <c r="E37" s="172"/>
      <c r="F37" s="172"/>
      <c r="G37" s="173"/>
      <c r="H37" s="30">
        <v>0</v>
      </c>
      <c r="I37" s="30">
        <v>0.6</v>
      </c>
      <c r="J37" s="30">
        <f>(I37*Q5)*H37</f>
        <v>0</v>
      </c>
      <c r="K37" s="30">
        <v>0</v>
      </c>
      <c r="L37" s="174" t="s">
        <v>51</v>
      </c>
      <c r="M37" s="175"/>
      <c r="N37" s="175"/>
      <c r="O37" s="175"/>
      <c r="P37" s="175"/>
      <c r="Q37" s="176"/>
    </row>
    <row r="38" spans="2:18" s="2" customFormat="1" ht="21.6" customHeight="1" x14ac:dyDescent="0.3">
      <c r="B38" s="34">
        <v>4.2</v>
      </c>
      <c r="C38" s="134" t="s">
        <v>52</v>
      </c>
      <c r="D38" s="135"/>
      <c r="E38" s="135"/>
      <c r="F38" s="135"/>
      <c r="G38" s="136"/>
      <c r="H38" s="20">
        <v>0</v>
      </c>
      <c r="I38" s="20">
        <v>0.4</v>
      </c>
      <c r="J38" s="20">
        <f>(I38*Q5)*H38</f>
        <v>0</v>
      </c>
      <c r="K38" s="20">
        <v>0</v>
      </c>
      <c r="L38" s="177" t="s">
        <v>53</v>
      </c>
      <c r="M38" s="178"/>
      <c r="N38" s="178"/>
      <c r="O38" s="178"/>
      <c r="P38" s="178"/>
      <c r="Q38" s="179"/>
    </row>
    <row r="39" spans="2:18" s="2" customFormat="1" ht="12" customHeight="1" x14ac:dyDescent="0.3">
      <c r="B39" s="29">
        <v>4.3</v>
      </c>
      <c r="C39" s="156" t="s">
        <v>40</v>
      </c>
      <c r="D39" s="157"/>
      <c r="E39" s="157"/>
      <c r="F39" s="157"/>
      <c r="G39" s="158"/>
      <c r="H39" s="15">
        <v>0</v>
      </c>
      <c r="I39" s="20">
        <v>0</v>
      </c>
      <c r="J39" s="20">
        <f>(I39*Q5)*H39</f>
        <v>0</v>
      </c>
      <c r="K39" s="20">
        <v>0</v>
      </c>
      <c r="L39" s="159"/>
      <c r="M39" s="160"/>
      <c r="N39" s="160"/>
      <c r="O39" s="160"/>
      <c r="P39" s="160"/>
      <c r="Q39" s="161"/>
    </row>
    <row r="40" spans="2:18" s="2" customFormat="1" ht="12" customHeight="1" thickBot="1" x14ac:dyDescent="0.35">
      <c r="B40" s="34">
        <v>4.4000000000000004</v>
      </c>
      <c r="C40" s="162" t="s">
        <v>54</v>
      </c>
      <c r="D40" s="163"/>
      <c r="E40" s="163"/>
      <c r="F40" s="163"/>
      <c r="G40" s="164"/>
      <c r="H40" s="22">
        <v>0</v>
      </c>
      <c r="I40" s="22">
        <v>0</v>
      </c>
      <c r="J40" s="22">
        <f>(I40*Q5)*H40</f>
        <v>0</v>
      </c>
      <c r="K40" s="22">
        <v>0</v>
      </c>
      <c r="L40" s="143"/>
      <c r="M40" s="144"/>
      <c r="N40" s="144"/>
      <c r="O40" s="144"/>
      <c r="P40" s="144"/>
      <c r="Q40" s="145"/>
    </row>
    <row r="41" spans="2:18" s="2" customFormat="1" ht="22.5" customHeight="1" thickTop="1" thickBot="1" x14ac:dyDescent="0.35">
      <c r="B41" s="129" t="s">
        <v>24</v>
      </c>
      <c r="C41" s="129"/>
      <c r="D41" s="129"/>
      <c r="E41" s="129"/>
      <c r="F41" s="129"/>
      <c r="G41" s="129"/>
      <c r="H41" s="129"/>
      <c r="I41" s="129"/>
      <c r="J41" s="57">
        <f>SUM(J37:J40)</f>
        <v>0</v>
      </c>
      <c r="K41" s="58">
        <f>J41*0.15</f>
        <v>0</v>
      </c>
      <c r="L41" s="110" t="s">
        <v>41</v>
      </c>
      <c r="M41" s="111"/>
      <c r="N41" s="111"/>
      <c r="O41" s="111"/>
      <c r="P41" s="111"/>
      <c r="Q41" s="112"/>
    </row>
    <row r="42" spans="2:18" ht="13.5" thickTop="1" thickBot="1" x14ac:dyDescent="0.4">
      <c r="I42" s="3"/>
    </row>
    <row r="43" spans="2:18" ht="16.5" thickTop="1" thickBot="1" x14ac:dyDescent="0.65">
      <c r="B43" s="85" t="s">
        <v>55</v>
      </c>
      <c r="C43" s="146" t="s">
        <v>56</v>
      </c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8"/>
    </row>
    <row r="44" spans="2:18" ht="16.5" thickTop="1" thickBot="1" x14ac:dyDescent="0.65">
      <c r="B44" s="91">
        <v>5</v>
      </c>
      <c r="C44" s="149" t="s">
        <v>57</v>
      </c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</row>
    <row r="45" spans="2:18" s="2" customFormat="1" ht="22.35" customHeight="1" thickTop="1" x14ac:dyDescent="0.3">
      <c r="B45" s="13">
        <v>5.0999999999999996</v>
      </c>
      <c r="C45" s="150" t="s">
        <v>58</v>
      </c>
      <c r="D45" s="151"/>
      <c r="E45" s="151"/>
      <c r="F45" s="151"/>
      <c r="G45" s="152"/>
      <c r="H45" s="55">
        <v>1</v>
      </c>
      <c r="I45" s="20">
        <v>1.4</v>
      </c>
      <c r="J45" s="53">
        <f>(I45*K5)*H45</f>
        <v>4.1999999999999993</v>
      </c>
      <c r="K45" s="53">
        <v>0</v>
      </c>
      <c r="L45" s="153" t="s">
        <v>99</v>
      </c>
      <c r="M45" s="154"/>
      <c r="N45" s="154"/>
      <c r="O45" s="154"/>
      <c r="P45" s="154"/>
      <c r="Q45" s="155"/>
    </row>
    <row r="46" spans="2:18" s="2" customFormat="1" ht="12.6" customHeight="1" x14ac:dyDescent="0.3">
      <c r="B46" s="13">
        <v>5.2</v>
      </c>
      <c r="C46" s="134" t="s">
        <v>60</v>
      </c>
      <c r="D46" s="135"/>
      <c r="E46" s="135"/>
      <c r="F46" s="135"/>
      <c r="G46" s="136"/>
      <c r="H46" s="56">
        <v>1</v>
      </c>
      <c r="I46" s="30">
        <v>5</v>
      </c>
      <c r="J46" s="31">
        <f>(I46*K5)*H46</f>
        <v>15</v>
      </c>
      <c r="K46" s="30">
        <v>0</v>
      </c>
      <c r="L46" s="121" t="s">
        <v>61</v>
      </c>
      <c r="M46" s="122"/>
      <c r="N46" s="122"/>
      <c r="O46" s="122"/>
      <c r="P46" s="122"/>
      <c r="Q46" s="124"/>
    </row>
    <row r="47" spans="2:18" s="2" customFormat="1" ht="22.35" customHeight="1" x14ac:dyDescent="0.3">
      <c r="B47" s="29">
        <v>5.3</v>
      </c>
      <c r="C47" s="134" t="s">
        <v>62</v>
      </c>
      <c r="D47" s="135"/>
      <c r="E47" s="135"/>
      <c r="F47" s="135"/>
      <c r="G47" s="136"/>
      <c r="H47" s="56">
        <v>1</v>
      </c>
      <c r="I47" s="20">
        <v>1.5</v>
      </c>
      <c r="J47" s="53">
        <f>I47*(K5*0.3)</f>
        <v>1.3499999999999999</v>
      </c>
      <c r="K47" s="20">
        <v>0</v>
      </c>
      <c r="L47" s="137" t="s">
        <v>63</v>
      </c>
      <c r="M47" s="138"/>
      <c r="N47" s="138"/>
      <c r="O47" s="138"/>
      <c r="P47" s="138"/>
      <c r="Q47" s="139"/>
    </row>
    <row r="48" spans="2:18" s="2" customFormat="1" ht="12" customHeight="1" x14ac:dyDescent="0.3">
      <c r="B48" s="60">
        <v>5.4</v>
      </c>
      <c r="C48" s="134" t="s">
        <v>64</v>
      </c>
      <c r="D48" s="135"/>
      <c r="E48" s="135"/>
      <c r="F48" s="135"/>
      <c r="G48" s="136"/>
      <c r="H48" s="61">
        <v>1</v>
      </c>
      <c r="I48" s="24">
        <v>1</v>
      </c>
      <c r="J48" s="62">
        <f>(I48*K5)*H48</f>
        <v>3</v>
      </c>
      <c r="K48" s="24">
        <v>0</v>
      </c>
      <c r="L48" s="137" t="s">
        <v>65</v>
      </c>
      <c r="M48" s="138"/>
      <c r="N48" s="138"/>
      <c r="O48" s="138"/>
      <c r="P48" s="138"/>
      <c r="Q48" s="139"/>
    </row>
    <row r="49" spans="2:18" s="2" customFormat="1" ht="12" customHeight="1" thickBot="1" x14ac:dyDescent="0.35">
      <c r="B49" s="6">
        <v>5.5</v>
      </c>
      <c r="C49" s="140" t="s">
        <v>40</v>
      </c>
      <c r="D49" s="141"/>
      <c r="E49" s="141"/>
      <c r="F49" s="141"/>
      <c r="G49" s="142"/>
      <c r="H49" s="49">
        <v>0</v>
      </c>
      <c r="I49" s="24">
        <v>1</v>
      </c>
      <c r="J49" s="24">
        <f>(I49*K5)*H49</f>
        <v>0</v>
      </c>
      <c r="K49" s="24">
        <v>0</v>
      </c>
      <c r="L49" s="143"/>
      <c r="M49" s="144"/>
      <c r="N49" s="144"/>
      <c r="O49" s="144"/>
      <c r="P49" s="144"/>
      <c r="Q49" s="145"/>
    </row>
    <row r="50" spans="2:18" s="2" customFormat="1" ht="21.6" customHeight="1" thickTop="1" thickBot="1" x14ac:dyDescent="0.35">
      <c r="B50" s="129" t="s">
        <v>24</v>
      </c>
      <c r="C50" s="129"/>
      <c r="D50" s="129"/>
      <c r="E50" s="129"/>
      <c r="F50" s="129"/>
      <c r="G50" s="129"/>
      <c r="H50" s="129"/>
      <c r="I50" s="129"/>
      <c r="J50" s="63">
        <f>SUM(J45:J49)</f>
        <v>23.55</v>
      </c>
      <c r="K50" s="63">
        <f>J50+(J50*0.15)</f>
        <v>27.0825</v>
      </c>
      <c r="L50" s="110" t="s">
        <v>41</v>
      </c>
      <c r="M50" s="111"/>
      <c r="N50" s="111"/>
      <c r="O50" s="111"/>
      <c r="P50" s="111"/>
      <c r="Q50" s="112"/>
      <c r="R50" s="77"/>
    </row>
    <row r="51" spans="2:18" ht="13.5" thickTop="1" thickBot="1" x14ac:dyDescent="0.4">
      <c r="I51" s="3"/>
    </row>
    <row r="52" spans="2:18" ht="16.5" thickTop="1" thickBot="1" x14ac:dyDescent="0.65">
      <c r="B52" s="90">
        <v>6</v>
      </c>
      <c r="C52" s="37" t="s">
        <v>66</v>
      </c>
      <c r="D52" s="64"/>
      <c r="E52" s="64"/>
      <c r="F52" s="64"/>
      <c r="G52" s="65"/>
      <c r="H52" s="65"/>
      <c r="I52" s="66"/>
      <c r="J52" s="65"/>
      <c r="K52" s="65"/>
      <c r="L52" s="65"/>
      <c r="M52" s="65"/>
      <c r="N52" s="65"/>
      <c r="O52" s="65"/>
      <c r="P52" s="65"/>
      <c r="Q52" s="67"/>
    </row>
    <row r="53" spans="2:18" s="2" customFormat="1" ht="12" customHeight="1" thickTop="1" x14ac:dyDescent="0.3">
      <c r="B53" s="12">
        <v>6.1</v>
      </c>
      <c r="C53" s="130" t="s">
        <v>67</v>
      </c>
      <c r="D53" s="131"/>
      <c r="E53" s="131"/>
      <c r="F53" s="131"/>
      <c r="G53" s="132"/>
      <c r="H53" s="16">
        <v>1</v>
      </c>
      <c r="I53" s="17">
        <v>0.8</v>
      </c>
      <c r="J53" s="17">
        <f>(I53*Q5)*H53</f>
        <v>4</v>
      </c>
      <c r="K53" s="17">
        <v>0</v>
      </c>
      <c r="L53" s="130" t="s">
        <v>101</v>
      </c>
      <c r="M53" s="131"/>
      <c r="N53" s="131"/>
      <c r="O53" s="131"/>
      <c r="P53" s="131"/>
      <c r="Q53" s="133"/>
    </row>
    <row r="54" spans="2:18" s="2" customFormat="1" ht="12" customHeight="1" x14ac:dyDescent="0.3">
      <c r="B54" s="13">
        <v>6.2</v>
      </c>
      <c r="C54" s="121" t="s">
        <v>69</v>
      </c>
      <c r="D54" s="122"/>
      <c r="E54" s="122"/>
      <c r="F54" s="122"/>
      <c r="G54" s="123"/>
      <c r="H54" s="18">
        <v>1</v>
      </c>
      <c r="I54" s="20">
        <v>0.2</v>
      </c>
      <c r="J54" s="20">
        <f>(I54*Q5)*H54</f>
        <v>1</v>
      </c>
      <c r="K54" s="20">
        <v>0</v>
      </c>
      <c r="L54" s="121" t="s">
        <v>80</v>
      </c>
      <c r="M54" s="122"/>
      <c r="N54" s="122"/>
      <c r="O54" s="122"/>
      <c r="P54" s="122"/>
      <c r="Q54" s="124"/>
    </row>
    <row r="55" spans="2:18" s="2" customFormat="1" ht="12" customHeight="1" x14ac:dyDescent="0.3">
      <c r="B55" s="13">
        <v>6.3</v>
      </c>
      <c r="C55" s="121" t="s">
        <v>71</v>
      </c>
      <c r="D55" s="122"/>
      <c r="E55" s="122"/>
      <c r="F55" s="122"/>
      <c r="G55" s="123"/>
      <c r="H55" s="18">
        <v>1</v>
      </c>
      <c r="I55" s="20">
        <v>0.3</v>
      </c>
      <c r="J55" s="20">
        <f>(I55*Q5)*H55</f>
        <v>1.5</v>
      </c>
      <c r="K55" s="20">
        <v>0</v>
      </c>
      <c r="L55" s="121" t="s">
        <v>72</v>
      </c>
      <c r="M55" s="122"/>
      <c r="N55" s="122"/>
      <c r="O55" s="122"/>
      <c r="P55" s="122"/>
      <c r="Q55" s="124"/>
    </row>
    <row r="56" spans="2:18" s="2" customFormat="1" ht="12" customHeight="1" x14ac:dyDescent="0.3">
      <c r="B56" s="13">
        <v>6.4</v>
      </c>
      <c r="C56" s="121" t="s">
        <v>73</v>
      </c>
      <c r="D56" s="122"/>
      <c r="E56" s="122"/>
      <c r="F56" s="122"/>
      <c r="G56" s="123"/>
      <c r="H56" s="18">
        <v>1</v>
      </c>
      <c r="I56" s="20">
        <v>0.4</v>
      </c>
      <c r="J56" s="20">
        <f>(I56*Q5)*H56</f>
        <v>2</v>
      </c>
      <c r="K56" s="20">
        <v>0</v>
      </c>
      <c r="L56" s="121" t="s">
        <v>74</v>
      </c>
      <c r="M56" s="122"/>
      <c r="N56" s="122"/>
      <c r="O56" s="122"/>
      <c r="P56" s="122"/>
      <c r="Q56" s="124"/>
    </row>
    <row r="57" spans="2:18" s="2" customFormat="1" ht="12" customHeight="1" x14ac:dyDescent="0.3">
      <c r="B57" s="13">
        <v>6.5</v>
      </c>
      <c r="C57" s="121" t="s">
        <v>75</v>
      </c>
      <c r="D57" s="122"/>
      <c r="E57" s="122"/>
      <c r="F57" s="122"/>
      <c r="G57" s="123"/>
      <c r="H57" s="18">
        <v>1</v>
      </c>
      <c r="I57" s="20">
        <v>1.4</v>
      </c>
      <c r="J57" s="20">
        <f>(I57*Q5)*H57</f>
        <v>7</v>
      </c>
      <c r="K57" s="20">
        <v>0</v>
      </c>
      <c r="L57" s="121" t="s">
        <v>102</v>
      </c>
      <c r="M57" s="122"/>
      <c r="N57" s="122"/>
      <c r="O57" s="122"/>
      <c r="P57" s="122"/>
      <c r="Q57" s="124"/>
    </row>
    <row r="58" spans="2:18" s="2" customFormat="1" ht="12" customHeight="1" x14ac:dyDescent="0.3">
      <c r="B58" s="13">
        <v>6.6</v>
      </c>
      <c r="C58" s="121" t="s">
        <v>77</v>
      </c>
      <c r="D58" s="122"/>
      <c r="E58" s="122"/>
      <c r="F58" s="122"/>
      <c r="G58" s="123"/>
      <c r="H58" s="18">
        <v>1</v>
      </c>
      <c r="I58" s="20">
        <v>1.3</v>
      </c>
      <c r="J58" s="20">
        <f>(I58*Q5)*H58</f>
        <v>6.5</v>
      </c>
      <c r="K58" s="20">
        <v>0</v>
      </c>
      <c r="L58" s="121" t="s">
        <v>103</v>
      </c>
      <c r="M58" s="122"/>
      <c r="N58" s="122"/>
      <c r="O58" s="122"/>
      <c r="P58" s="122"/>
      <c r="Q58" s="124"/>
    </row>
    <row r="59" spans="2:18" s="2" customFormat="1" ht="12" customHeight="1" x14ac:dyDescent="0.3">
      <c r="B59" s="13">
        <v>6.7</v>
      </c>
      <c r="C59" s="121" t="s">
        <v>79</v>
      </c>
      <c r="D59" s="122"/>
      <c r="E59" s="122"/>
      <c r="F59" s="122"/>
      <c r="G59" s="123"/>
      <c r="H59" s="19">
        <v>1</v>
      </c>
      <c r="I59" s="20">
        <v>0.1</v>
      </c>
      <c r="J59" s="20">
        <f>(I59*Q5)*H59</f>
        <v>0.5</v>
      </c>
      <c r="K59" s="20">
        <v>0</v>
      </c>
      <c r="L59" s="121" t="s">
        <v>104</v>
      </c>
      <c r="M59" s="122"/>
      <c r="N59" s="122"/>
      <c r="O59" s="122"/>
      <c r="P59" s="122"/>
      <c r="Q59" s="124"/>
    </row>
    <row r="60" spans="2:18" s="2" customFormat="1" ht="12" customHeight="1" x14ac:dyDescent="0.3">
      <c r="B60" s="6">
        <v>6.8</v>
      </c>
      <c r="C60" s="125" t="s">
        <v>81</v>
      </c>
      <c r="D60" s="126"/>
      <c r="E60" s="126"/>
      <c r="F60" s="126"/>
      <c r="G60" s="127"/>
      <c r="H60" s="23">
        <v>1</v>
      </c>
      <c r="I60" s="20">
        <v>0</v>
      </c>
      <c r="J60" s="22">
        <f>(I60*Q5)*H60</f>
        <v>0</v>
      </c>
      <c r="K60" s="24">
        <v>0</v>
      </c>
      <c r="L60" s="261"/>
      <c r="M60" s="262"/>
      <c r="N60" s="262"/>
      <c r="O60" s="262"/>
      <c r="P60" s="262"/>
      <c r="Q60" s="263"/>
    </row>
    <row r="61" spans="2:18" s="2" customFormat="1" ht="12" customHeight="1" thickBot="1" x14ac:dyDescent="0.35">
      <c r="B61" s="50">
        <v>6.9</v>
      </c>
      <c r="C61" s="101" t="s">
        <v>40</v>
      </c>
      <c r="D61" s="102"/>
      <c r="E61" s="102"/>
      <c r="F61" s="102"/>
      <c r="G61" s="103"/>
      <c r="H61" s="51">
        <v>1</v>
      </c>
      <c r="I61" s="59">
        <v>0</v>
      </c>
      <c r="J61" s="52">
        <f>(I61*Q5)*H61</f>
        <v>0</v>
      </c>
      <c r="K61" s="45">
        <v>0</v>
      </c>
      <c r="L61" s="104"/>
      <c r="M61" s="105"/>
      <c r="N61" s="105"/>
      <c r="O61" s="105"/>
      <c r="P61" s="105"/>
      <c r="Q61" s="106"/>
    </row>
    <row r="62" spans="2:18" s="2" customFormat="1" ht="21.95" customHeight="1" thickTop="1" thickBot="1" x14ac:dyDescent="0.35">
      <c r="B62" s="107" t="s">
        <v>24</v>
      </c>
      <c r="C62" s="108"/>
      <c r="D62" s="108"/>
      <c r="E62" s="108"/>
      <c r="F62" s="108"/>
      <c r="G62" s="108"/>
      <c r="H62" s="108"/>
      <c r="I62" s="109"/>
      <c r="J62" s="57">
        <f>SUM(J53:J59)</f>
        <v>22.5</v>
      </c>
      <c r="K62" s="68">
        <f>J62+(J62*0.15)</f>
        <v>25.875</v>
      </c>
      <c r="L62" s="110" t="s">
        <v>41</v>
      </c>
      <c r="M62" s="111"/>
      <c r="N62" s="111"/>
      <c r="O62" s="111"/>
      <c r="P62" s="111"/>
      <c r="Q62" s="112"/>
      <c r="R62" s="77"/>
    </row>
    <row r="63" spans="2:18" s="2" customFormat="1" ht="13.5" thickTop="1" thickBot="1" x14ac:dyDescent="0.4">
      <c r="B63" s="89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77"/>
    </row>
    <row r="64" spans="2:18" ht="14.45" customHeight="1" thickTop="1" thickBot="1" x14ac:dyDescent="0.4">
      <c r="B64" s="113" t="s">
        <v>83</v>
      </c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5"/>
    </row>
    <row r="65" spans="2:17" ht="27" customHeight="1" thickTop="1" thickBot="1" x14ac:dyDescent="0.4">
      <c r="B65" s="116" t="s">
        <v>84</v>
      </c>
      <c r="C65" s="117"/>
      <c r="D65" s="117"/>
      <c r="E65" s="117"/>
      <c r="F65" s="117"/>
      <c r="G65" s="117"/>
      <c r="H65" s="117"/>
      <c r="I65" s="117"/>
      <c r="J65" s="69">
        <f>(J62+J50+J41+J34+J25+J14)</f>
        <v>196.36250000000001</v>
      </c>
      <c r="K65" s="70">
        <f>(K62+K50+K41+K34+K25+K14)</f>
        <v>225.81687500000001</v>
      </c>
      <c r="L65" s="110" t="s">
        <v>41</v>
      </c>
      <c r="M65" s="111"/>
      <c r="N65" s="111"/>
      <c r="O65" s="111"/>
      <c r="P65" s="111"/>
      <c r="Q65" s="112"/>
    </row>
    <row r="66" spans="2:17" ht="13.15" thickTop="1" x14ac:dyDescent="0.35">
      <c r="B66" s="89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</row>
    <row r="67" spans="2:17" ht="25.7" customHeight="1" x14ac:dyDescent="0.35">
      <c r="B67" s="99" t="s">
        <v>85</v>
      </c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</row>
    <row r="68" spans="2:17" ht="15" customHeight="1" x14ac:dyDescent="0.35">
      <c r="B68" s="100" t="s">
        <v>117</v>
      </c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</row>
    <row r="69" spans="2:17" ht="27" customHeight="1" x14ac:dyDescent="0.35">
      <c r="B69" s="99" t="s">
        <v>118</v>
      </c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</row>
    <row r="70" spans="2:17" ht="26.45" customHeight="1" x14ac:dyDescent="0.35">
      <c r="B70" s="99" t="s">
        <v>119</v>
      </c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</row>
    <row r="111" spans="3:3" x14ac:dyDescent="0.35">
      <c r="C111" s="1"/>
    </row>
    <row r="128" spans="3:3" x14ac:dyDescent="0.35">
      <c r="C128" s="1"/>
    </row>
  </sheetData>
  <mergeCells count="117">
    <mergeCell ref="B70:Q70"/>
    <mergeCell ref="B5:C5"/>
    <mergeCell ref="D5:E5"/>
    <mergeCell ref="F5:H5"/>
    <mergeCell ref="I5:J5"/>
    <mergeCell ref="K5:L5"/>
    <mergeCell ref="M5:P5"/>
    <mergeCell ref="B1:Q1"/>
    <mergeCell ref="B2:Q2"/>
    <mergeCell ref="B4:C4"/>
    <mergeCell ref="D4:E4"/>
    <mergeCell ref="F4:H4"/>
    <mergeCell ref="I4:J4"/>
    <mergeCell ref="K4:L4"/>
    <mergeCell ref="M4:P4"/>
    <mergeCell ref="L9:Q9"/>
    <mergeCell ref="C10:Q10"/>
    <mergeCell ref="C11:Q11"/>
    <mergeCell ref="C12:G12"/>
    <mergeCell ref="L12:Q12"/>
    <mergeCell ref="C13:G13"/>
    <mergeCell ref="L13:Q13"/>
    <mergeCell ref="B7:B8"/>
    <mergeCell ref="C7:G8"/>
    <mergeCell ref="H7:H8"/>
    <mergeCell ref="I7:J7"/>
    <mergeCell ref="K7:K8"/>
    <mergeCell ref="L7:Q8"/>
    <mergeCell ref="C18:G18"/>
    <mergeCell ref="L18:Q18"/>
    <mergeCell ref="C19:G19"/>
    <mergeCell ref="L19:Q19"/>
    <mergeCell ref="B14:I14"/>
    <mergeCell ref="L14:Q14"/>
    <mergeCell ref="C15:D15"/>
    <mergeCell ref="C16:Q16"/>
    <mergeCell ref="C17:G17"/>
    <mergeCell ref="L17:Q17"/>
    <mergeCell ref="C28:G28"/>
    <mergeCell ref="L28:Q28"/>
    <mergeCell ref="C29:G29"/>
    <mergeCell ref="L29:Q29"/>
    <mergeCell ref="C30:G30"/>
    <mergeCell ref="L30:Q30"/>
    <mergeCell ref="B25:I25"/>
    <mergeCell ref="L25:Q25"/>
    <mergeCell ref="C26:D26"/>
    <mergeCell ref="C27:Q27"/>
    <mergeCell ref="C24:G24"/>
    <mergeCell ref="L24:Q24"/>
    <mergeCell ref="C21:G21"/>
    <mergeCell ref="L21:Q21"/>
    <mergeCell ref="C22:G22"/>
    <mergeCell ref="L22:Q22"/>
    <mergeCell ref="C23:G23"/>
    <mergeCell ref="L23:Q23"/>
    <mergeCell ref="C20:G20"/>
    <mergeCell ref="L20:Q20"/>
    <mergeCell ref="B34:I34"/>
    <mergeCell ref="L34:Q34"/>
    <mergeCell ref="C36:Q36"/>
    <mergeCell ref="C37:G37"/>
    <mergeCell ref="L37:Q37"/>
    <mergeCell ref="C38:G38"/>
    <mergeCell ref="L38:Q38"/>
    <mergeCell ref="C31:G31"/>
    <mergeCell ref="L31:Q31"/>
    <mergeCell ref="C32:G32"/>
    <mergeCell ref="L32:Q32"/>
    <mergeCell ref="C33:G33"/>
    <mergeCell ref="L33:Q33"/>
    <mergeCell ref="C43:Q43"/>
    <mergeCell ref="C44:Q44"/>
    <mergeCell ref="C45:G45"/>
    <mergeCell ref="L45:Q45"/>
    <mergeCell ref="C46:G46"/>
    <mergeCell ref="L46:Q46"/>
    <mergeCell ref="C39:G39"/>
    <mergeCell ref="L39:Q39"/>
    <mergeCell ref="C40:G40"/>
    <mergeCell ref="L40:Q40"/>
    <mergeCell ref="B41:I41"/>
    <mergeCell ref="L41:Q41"/>
    <mergeCell ref="B50:I50"/>
    <mergeCell ref="L50:Q50"/>
    <mergeCell ref="C53:G53"/>
    <mergeCell ref="L53:Q53"/>
    <mergeCell ref="C54:G54"/>
    <mergeCell ref="L54:Q54"/>
    <mergeCell ref="C47:G47"/>
    <mergeCell ref="L47:Q47"/>
    <mergeCell ref="C48:G48"/>
    <mergeCell ref="L48:Q48"/>
    <mergeCell ref="C49:G49"/>
    <mergeCell ref="L49:Q49"/>
    <mergeCell ref="C58:G58"/>
    <mergeCell ref="L58:Q58"/>
    <mergeCell ref="C59:G59"/>
    <mergeCell ref="L59:Q59"/>
    <mergeCell ref="C60:G60"/>
    <mergeCell ref="L60:Q60"/>
    <mergeCell ref="C55:G55"/>
    <mergeCell ref="L55:Q55"/>
    <mergeCell ref="C56:G56"/>
    <mergeCell ref="L56:Q56"/>
    <mergeCell ref="C57:G57"/>
    <mergeCell ref="L57:Q57"/>
    <mergeCell ref="B67:Q67"/>
    <mergeCell ref="B68:Q68"/>
    <mergeCell ref="B69:Q69"/>
    <mergeCell ref="C61:G61"/>
    <mergeCell ref="L61:Q61"/>
    <mergeCell ref="B62:I62"/>
    <mergeCell ref="L62:Q62"/>
    <mergeCell ref="B64:Q64"/>
    <mergeCell ref="B65:I65"/>
    <mergeCell ref="L65:Q65"/>
  </mergeCells>
  <printOptions horizontalCentered="1"/>
  <pageMargins left="0.25" right="0.25" top="0.75" bottom="0.75" header="0.3" footer="0.3"/>
  <pageSetup paperSize="40" scale="97" fitToHeight="0" orientation="portrait" r:id="rId1"/>
  <headerFooter>
    <oddHeader>&amp;L&amp;8&amp;F/&amp;A&amp;R&amp;14Annex ...&amp;10Page &amp;P/&amp;N</oddHeader>
  </headerFooter>
  <rowBreaks count="1" manualBreakCount="1">
    <brk id="4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B1:R128"/>
  <sheetViews>
    <sheetView zoomScaleNormal="100" zoomScaleSheetLayoutView="93" zoomScalePageLayoutView="85" workbookViewId="0"/>
  </sheetViews>
  <sheetFormatPr defaultColWidth="8.3984375" defaultRowHeight="12.75" x14ac:dyDescent="0.35"/>
  <cols>
    <col min="2" max="2" width="4" style="4" customWidth="1"/>
    <col min="3" max="3" width="11.3984375" customWidth="1"/>
    <col min="4" max="4" width="7" customWidth="1"/>
    <col min="5" max="5" width="7.86328125" customWidth="1"/>
    <col min="6" max="6" width="3.86328125" customWidth="1"/>
    <col min="7" max="7" width="0.86328125" customWidth="1"/>
    <col min="8" max="8" width="7.86328125" bestFit="1" customWidth="1"/>
    <col min="9" max="9" width="6.59765625" customWidth="1"/>
    <col min="10" max="10" width="9.59765625" bestFit="1" customWidth="1"/>
    <col min="11" max="11" width="9.86328125" customWidth="1"/>
    <col min="12" max="12" width="8.59765625" customWidth="1"/>
    <col min="13" max="16" width="3.86328125" customWidth="1"/>
    <col min="17" max="17" width="17.59765625" customWidth="1"/>
  </cols>
  <sheetData>
    <row r="1" spans="2:18" ht="22.5" customHeight="1" thickTop="1" thickBot="1" x14ac:dyDescent="0.85">
      <c r="B1" s="232" t="s">
        <v>0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4"/>
    </row>
    <row r="2" spans="2:18" ht="15" customHeight="1" thickTop="1" x14ac:dyDescent="0.4">
      <c r="B2" s="235" t="s">
        <v>120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</row>
    <row r="3" spans="2:18" ht="15" customHeight="1" thickBot="1" x14ac:dyDescent="0.45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2:18" ht="24" customHeight="1" thickTop="1" thickBot="1" x14ac:dyDescent="0.4">
      <c r="B4" s="236" t="s">
        <v>2</v>
      </c>
      <c r="C4" s="237"/>
      <c r="D4" s="236" t="s">
        <v>3</v>
      </c>
      <c r="E4" s="237"/>
      <c r="F4" s="236" t="s">
        <v>4</v>
      </c>
      <c r="G4" s="238"/>
      <c r="H4" s="237"/>
      <c r="I4" s="239" t="s">
        <v>5</v>
      </c>
      <c r="J4" s="240"/>
      <c r="K4" s="241" t="s">
        <v>6</v>
      </c>
      <c r="L4" s="242"/>
      <c r="M4" s="243" t="s">
        <v>7</v>
      </c>
      <c r="N4" s="244"/>
      <c r="O4" s="244"/>
      <c r="P4" s="245"/>
      <c r="Q4" s="33" t="s">
        <v>8</v>
      </c>
    </row>
    <row r="5" spans="2:18" ht="13.5" thickTop="1" thickBot="1" x14ac:dyDescent="0.4">
      <c r="B5" s="258">
        <v>0</v>
      </c>
      <c r="C5" s="259"/>
      <c r="D5" s="258">
        <v>9</v>
      </c>
      <c r="E5" s="259"/>
      <c r="F5" s="258">
        <v>0</v>
      </c>
      <c r="G5" s="260"/>
      <c r="H5" s="259"/>
      <c r="I5" s="258">
        <v>1</v>
      </c>
      <c r="J5" s="259"/>
      <c r="K5" s="258">
        <f>ROUND((Q5*0.5),0)</f>
        <v>5</v>
      </c>
      <c r="L5" s="259"/>
      <c r="M5" s="258">
        <f>SUM((B5*1)+(D5*2)+(F5*2)+(I5*2))</f>
        <v>20</v>
      </c>
      <c r="N5" s="260"/>
      <c r="O5" s="260"/>
      <c r="P5" s="259"/>
      <c r="Q5" s="47">
        <f>B5+D5+F5+I5</f>
        <v>10</v>
      </c>
    </row>
    <row r="6" spans="2:18" ht="12.6" customHeight="1" thickTop="1" thickBot="1" x14ac:dyDescent="0.4"/>
    <row r="7" spans="2:18" ht="13.7" customHeight="1" thickTop="1" thickBot="1" x14ac:dyDescent="0.4">
      <c r="B7" s="246" t="s">
        <v>10</v>
      </c>
      <c r="C7" s="247" t="s">
        <v>11</v>
      </c>
      <c r="D7" s="248"/>
      <c r="E7" s="248"/>
      <c r="F7" s="248"/>
      <c r="G7" s="249"/>
      <c r="H7" s="253" t="s">
        <v>12</v>
      </c>
      <c r="I7" s="255" t="s">
        <v>13</v>
      </c>
      <c r="J7" s="255"/>
      <c r="K7" s="256" t="s">
        <v>14</v>
      </c>
      <c r="L7" s="257" t="s">
        <v>15</v>
      </c>
      <c r="M7" s="257"/>
      <c r="N7" s="257"/>
      <c r="O7" s="257"/>
      <c r="P7" s="257"/>
      <c r="Q7" s="257"/>
    </row>
    <row r="8" spans="2:18" ht="13.5" thickTop="1" thickBot="1" x14ac:dyDescent="0.4">
      <c r="B8" s="246"/>
      <c r="C8" s="250"/>
      <c r="D8" s="251"/>
      <c r="E8" s="251"/>
      <c r="F8" s="251"/>
      <c r="G8" s="252"/>
      <c r="H8" s="254"/>
      <c r="I8" s="14" t="s">
        <v>9</v>
      </c>
      <c r="J8" s="14" t="s">
        <v>16</v>
      </c>
      <c r="K8" s="256"/>
      <c r="L8" s="257"/>
      <c r="M8" s="257"/>
      <c r="N8" s="257"/>
      <c r="O8" s="257"/>
      <c r="P8" s="257"/>
      <c r="Q8" s="257"/>
    </row>
    <row r="9" spans="2:18" ht="13.5" thickTop="1" thickBot="1" x14ac:dyDescent="0.4">
      <c r="F9" s="46"/>
      <c r="G9" s="46"/>
      <c r="H9" s="46"/>
      <c r="J9" s="3"/>
      <c r="K9" s="3"/>
      <c r="L9" s="218"/>
      <c r="M9" s="218"/>
      <c r="N9" s="218"/>
      <c r="O9" s="218"/>
      <c r="P9" s="218"/>
      <c r="Q9" s="219"/>
    </row>
    <row r="10" spans="2:18" ht="16.5" thickTop="1" thickBot="1" x14ac:dyDescent="0.65">
      <c r="B10" s="85" t="s">
        <v>17</v>
      </c>
      <c r="C10" s="146" t="s">
        <v>18</v>
      </c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8"/>
    </row>
    <row r="11" spans="2:18" ht="16.5" thickTop="1" thickBot="1" x14ac:dyDescent="0.65">
      <c r="B11" s="86">
        <v>1</v>
      </c>
      <c r="C11" s="220" t="s">
        <v>19</v>
      </c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2"/>
    </row>
    <row r="12" spans="2:18" s="2" customFormat="1" ht="12" customHeight="1" thickTop="1" x14ac:dyDescent="0.3">
      <c r="B12" s="5">
        <v>1.1000000000000001</v>
      </c>
      <c r="C12" s="223" t="s">
        <v>20</v>
      </c>
      <c r="D12" s="224"/>
      <c r="E12" s="224"/>
      <c r="F12" s="224"/>
      <c r="G12" s="225"/>
      <c r="H12" s="48">
        <v>1</v>
      </c>
      <c r="I12" s="20">
        <v>1</v>
      </c>
      <c r="J12" s="20">
        <f>(I12*Q5)*H12</f>
        <v>10</v>
      </c>
      <c r="K12" s="20">
        <v>0</v>
      </c>
      <c r="L12" s="226" t="s">
        <v>21</v>
      </c>
      <c r="M12" s="227"/>
      <c r="N12" s="227"/>
      <c r="O12" s="227"/>
      <c r="P12" s="227"/>
      <c r="Q12" s="228"/>
    </row>
    <row r="13" spans="2:18" s="2" customFormat="1" ht="12" customHeight="1" thickBot="1" x14ac:dyDescent="0.35">
      <c r="B13" s="21">
        <v>1.2</v>
      </c>
      <c r="C13" s="229" t="s">
        <v>22</v>
      </c>
      <c r="D13" s="230"/>
      <c r="E13" s="230"/>
      <c r="F13" s="230"/>
      <c r="G13" s="231"/>
      <c r="H13" s="54">
        <v>1</v>
      </c>
      <c r="I13" s="24">
        <v>0.2</v>
      </c>
      <c r="J13" s="20">
        <f>(I13*Q5)*H13</f>
        <v>2</v>
      </c>
      <c r="K13" s="20">
        <v>0</v>
      </c>
      <c r="L13" s="226" t="s">
        <v>23</v>
      </c>
      <c r="M13" s="227"/>
      <c r="N13" s="227"/>
      <c r="O13" s="227"/>
      <c r="P13" s="227"/>
      <c r="Q13" s="228"/>
    </row>
    <row r="14" spans="2:18" s="2" customFormat="1" ht="16.5" thickTop="1" thickBot="1" x14ac:dyDescent="0.35">
      <c r="B14" s="165" t="s">
        <v>24</v>
      </c>
      <c r="C14" s="166"/>
      <c r="D14" s="166"/>
      <c r="E14" s="166"/>
      <c r="F14" s="166"/>
      <c r="G14" s="166"/>
      <c r="H14" s="166"/>
      <c r="I14" s="167"/>
      <c r="J14" s="26">
        <f>SUM(J12:J13)</f>
        <v>12</v>
      </c>
      <c r="K14" s="27">
        <f>J14+(J14*0.15)</f>
        <v>13.8</v>
      </c>
      <c r="L14" s="211"/>
      <c r="M14" s="211"/>
      <c r="N14" s="211"/>
      <c r="O14" s="211"/>
      <c r="P14" s="211"/>
      <c r="Q14" s="211"/>
      <c r="R14" s="77"/>
    </row>
    <row r="15" spans="2:18" s="2" customFormat="1" ht="10.9" thickTop="1" thickBot="1" x14ac:dyDescent="0.35">
      <c r="B15" s="9"/>
      <c r="C15" s="201"/>
      <c r="D15" s="201"/>
      <c r="E15" s="32"/>
      <c r="F15" s="32"/>
      <c r="J15" s="8"/>
      <c r="K15" s="8"/>
    </row>
    <row r="16" spans="2:18" ht="16.5" thickTop="1" thickBot="1" x14ac:dyDescent="0.65">
      <c r="B16" s="87">
        <v>2</v>
      </c>
      <c r="C16" s="212" t="s">
        <v>25</v>
      </c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4"/>
    </row>
    <row r="17" spans="2:18" s="2" customFormat="1" ht="12" customHeight="1" thickTop="1" x14ac:dyDescent="0.3">
      <c r="B17" s="10">
        <v>2.1</v>
      </c>
      <c r="C17" s="215" t="s">
        <v>26</v>
      </c>
      <c r="D17" s="216"/>
      <c r="E17" s="216"/>
      <c r="F17" s="216"/>
      <c r="G17" s="217"/>
      <c r="H17" s="40">
        <v>1</v>
      </c>
      <c r="I17" s="41">
        <v>0.8</v>
      </c>
      <c r="J17" s="41">
        <f>(I17*Q5)*H17</f>
        <v>8</v>
      </c>
      <c r="K17" s="41">
        <v>0</v>
      </c>
      <c r="L17" s="277" t="s">
        <v>27</v>
      </c>
      <c r="M17" s="278"/>
      <c r="N17" s="278"/>
      <c r="O17" s="278"/>
      <c r="P17" s="278"/>
      <c r="Q17" s="279"/>
    </row>
    <row r="18" spans="2:18" s="2" customFormat="1" ht="21.95" customHeight="1" x14ac:dyDescent="0.3">
      <c r="B18" s="39">
        <v>2.2000000000000002</v>
      </c>
      <c r="C18" s="180" t="s">
        <v>28</v>
      </c>
      <c r="D18" s="181"/>
      <c r="E18" s="181"/>
      <c r="F18" s="181"/>
      <c r="G18" s="182"/>
      <c r="H18" s="19">
        <v>1</v>
      </c>
      <c r="I18" s="20">
        <v>2</v>
      </c>
      <c r="J18" s="20">
        <f>(I18*(M5*0.5))*H18</f>
        <v>20</v>
      </c>
      <c r="K18" s="20">
        <v>0</v>
      </c>
      <c r="L18" s="185" t="s">
        <v>29</v>
      </c>
      <c r="M18" s="185"/>
      <c r="N18" s="185"/>
      <c r="O18" s="185"/>
      <c r="P18" s="185"/>
      <c r="Q18" s="184"/>
    </row>
    <row r="19" spans="2:18" s="2" customFormat="1" ht="12" customHeight="1" x14ac:dyDescent="0.3">
      <c r="B19" s="38">
        <v>2.2999999999999998</v>
      </c>
      <c r="C19" s="208" t="s">
        <v>30</v>
      </c>
      <c r="D19" s="209"/>
      <c r="E19" s="209"/>
      <c r="F19" s="209"/>
      <c r="G19" s="210"/>
      <c r="H19" s="19">
        <v>1</v>
      </c>
      <c r="I19" s="20">
        <v>1.1000000000000001</v>
      </c>
      <c r="J19" s="20">
        <f>(I19*Q5)*H19</f>
        <v>11</v>
      </c>
      <c r="K19" s="20">
        <v>0</v>
      </c>
      <c r="L19" s="206" t="s">
        <v>31</v>
      </c>
      <c r="M19" s="206"/>
      <c r="N19" s="206"/>
      <c r="O19" s="206"/>
      <c r="P19" s="206"/>
      <c r="Q19" s="207"/>
    </row>
    <row r="20" spans="2:18" s="2" customFormat="1" ht="12" customHeight="1" x14ac:dyDescent="0.3">
      <c r="B20" s="39">
        <v>2.4</v>
      </c>
      <c r="C20" s="203" t="s">
        <v>32</v>
      </c>
      <c r="D20" s="204"/>
      <c r="E20" s="204"/>
      <c r="F20" s="204"/>
      <c r="G20" s="205"/>
      <c r="H20" s="19">
        <v>1</v>
      </c>
      <c r="I20" s="20">
        <v>0.5</v>
      </c>
      <c r="J20" s="20">
        <f>(I20*Q5)*H20</f>
        <v>5</v>
      </c>
      <c r="K20" s="20">
        <v>0</v>
      </c>
      <c r="L20" s="206" t="s">
        <v>33</v>
      </c>
      <c r="M20" s="206"/>
      <c r="N20" s="206"/>
      <c r="O20" s="206"/>
      <c r="P20" s="206"/>
      <c r="Q20" s="207"/>
    </row>
    <row r="21" spans="2:18" s="2" customFormat="1" ht="12" customHeight="1" x14ac:dyDescent="0.3">
      <c r="B21" s="38">
        <v>2.5</v>
      </c>
      <c r="C21" s="203" t="s">
        <v>34</v>
      </c>
      <c r="D21" s="204"/>
      <c r="E21" s="204"/>
      <c r="F21" s="204"/>
      <c r="G21" s="205"/>
      <c r="H21" s="19">
        <v>1</v>
      </c>
      <c r="I21" s="20">
        <v>1.5</v>
      </c>
      <c r="J21" s="20">
        <f>(I21*Q5)*H21</f>
        <v>15</v>
      </c>
      <c r="K21" s="20">
        <v>0</v>
      </c>
      <c r="L21" s="206" t="s">
        <v>35</v>
      </c>
      <c r="M21" s="206"/>
      <c r="N21" s="206"/>
      <c r="O21" s="206"/>
      <c r="P21" s="206"/>
      <c r="Q21" s="207"/>
    </row>
    <row r="22" spans="2:18" s="2" customFormat="1" ht="12" customHeight="1" x14ac:dyDescent="0.3">
      <c r="B22" s="39">
        <v>2.6</v>
      </c>
      <c r="C22" s="203" t="s">
        <v>36</v>
      </c>
      <c r="D22" s="204"/>
      <c r="E22" s="204"/>
      <c r="F22" s="204"/>
      <c r="G22" s="205"/>
      <c r="H22" s="19">
        <v>1</v>
      </c>
      <c r="I22" s="20">
        <v>1.9</v>
      </c>
      <c r="J22" s="20">
        <f>(I22*Q5)*H22</f>
        <v>19</v>
      </c>
      <c r="K22" s="20">
        <v>0</v>
      </c>
      <c r="L22" s="206" t="s">
        <v>37</v>
      </c>
      <c r="M22" s="206"/>
      <c r="N22" s="206"/>
      <c r="O22" s="206"/>
      <c r="P22" s="206"/>
      <c r="Q22" s="207"/>
    </row>
    <row r="23" spans="2:18" s="2" customFormat="1" ht="36.6" customHeight="1" x14ac:dyDescent="0.35">
      <c r="B23" s="38">
        <v>2.7</v>
      </c>
      <c r="C23" s="208" t="s">
        <v>38</v>
      </c>
      <c r="D23" s="209"/>
      <c r="E23" s="209"/>
      <c r="F23" s="209"/>
      <c r="G23" s="210"/>
      <c r="H23" s="43"/>
      <c r="I23" s="43"/>
      <c r="J23" s="20">
        <f>(SUM(J17:J22))*0.21</f>
        <v>16.38</v>
      </c>
      <c r="K23" s="20">
        <v>0</v>
      </c>
      <c r="L23" s="185" t="s">
        <v>39</v>
      </c>
      <c r="M23" s="185"/>
      <c r="N23" s="185"/>
      <c r="O23" s="185"/>
      <c r="P23" s="185"/>
      <c r="Q23" s="192"/>
    </row>
    <row r="24" spans="2:18" s="2" customFormat="1" ht="12" customHeight="1" thickBot="1" x14ac:dyDescent="0.4">
      <c r="B24" s="35">
        <v>2.8</v>
      </c>
      <c r="C24" s="193" t="s">
        <v>40</v>
      </c>
      <c r="D24" s="194"/>
      <c r="E24" s="194"/>
      <c r="F24" s="194"/>
      <c r="G24" s="195"/>
      <c r="H24" s="44"/>
      <c r="I24" s="44"/>
      <c r="J24" s="45">
        <v>0</v>
      </c>
      <c r="K24" s="45">
        <f>J24*Q5</f>
        <v>0</v>
      </c>
      <c r="L24" s="196"/>
      <c r="M24" s="197"/>
      <c r="N24" s="197"/>
      <c r="O24" s="197"/>
      <c r="P24" s="197"/>
      <c r="Q24" s="198"/>
    </row>
    <row r="25" spans="2:18" s="2" customFormat="1" ht="21.95" customHeight="1" thickTop="1" thickBot="1" x14ac:dyDescent="0.35">
      <c r="B25" s="165" t="s">
        <v>24</v>
      </c>
      <c r="C25" s="199"/>
      <c r="D25" s="199"/>
      <c r="E25" s="199"/>
      <c r="F25" s="199"/>
      <c r="G25" s="199"/>
      <c r="H25" s="199"/>
      <c r="I25" s="200"/>
      <c r="J25" s="42">
        <f>SUM(J17:J24)</f>
        <v>94.38</v>
      </c>
      <c r="K25" s="42">
        <f>J25+(J25*0.15)</f>
        <v>108.53699999999999</v>
      </c>
      <c r="L25" s="110" t="s">
        <v>41</v>
      </c>
      <c r="M25" s="111"/>
      <c r="N25" s="111"/>
      <c r="O25" s="111"/>
      <c r="P25" s="111"/>
      <c r="Q25" s="112"/>
      <c r="R25" s="77"/>
    </row>
    <row r="26" spans="2:18" s="2" customFormat="1" ht="15" customHeight="1" thickTop="1" thickBot="1" x14ac:dyDescent="0.35">
      <c r="B26" s="79"/>
      <c r="C26" s="201"/>
      <c r="D26" s="201"/>
      <c r="E26" s="32"/>
      <c r="F26" s="32"/>
      <c r="J26" s="8"/>
      <c r="K26" s="8"/>
      <c r="L26" s="7"/>
      <c r="M26" s="7"/>
      <c r="N26" s="7"/>
      <c r="O26" s="7"/>
      <c r="P26" s="7"/>
      <c r="Q26" s="93"/>
    </row>
    <row r="27" spans="2:18" ht="16.5" thickTop="1" thickBot="1" x14ac:dyDescent="0.65">
      <c r="B27" s="88">
        <v>3</v>
      </c>
      <c r="C27" s="202" t="s">
        <v>42</v>
      </c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</row>
    <row r="28" spans="2:18" s="2" customFormat="1" ht="12" customHeight="1" thickTop="1" x14ac:dyDescent="0.3">
      <c r="B28" s="71">
        <v>3.1</v>
      </c>
      <c r="C28" s="180" t="s">
        <v>43</v>
      </c>
      <c r="D28" s="181"/>
      <c r="E28" s="181"/>
      <c r="F28" s="181"/>
      <c r="G28" s="182"/>
      <c r="H28" s="40">
        <f>B5</f>
        <v>0</v>
      </c>
      <c r="I28" s="41">
        <f>30+4.5</f>
        <v>34.5</v>
      </c>
      <c r="J28" s="41">
        <f>(I28*H28)</f>
        <v>0</v>
      </c>
      <c r="K28" s="41">
        <v>0</v>
      </c>
      <c r="L28" s="190" t="s">
        <v>107</v>
      </c>
      <c r="M28" s="190"/>
      <c r="N28" s="190"/>
      <c r="O28" s="190"/>
      <c r="P28" s="190"/>
      <c r="Q28" s="191"/>
    </row>
    <row r="29" spans="2:18" s="2" customFormat="1" ht="19.5" customHeight="1" x14ac:dyDescent="0.3">
      <c r="B29" s="72">
        <v>3.2</v>
      </c>
      <c r="C29" s="180" t="s">
        <v>45</v>
      </c>
      <c r="D29" s="181"/>
      <c r="E29" s="181"/>
      <c r="F29" s="181"/>
      <c r="G29" s="182"/>
      <c r="H29" s="19">
        <f>D5</f>
        <v>9</v>
      </c>
      <c r="I29" s="20">
        <f>30+4.5</f>
        <v>34.5</v>
      </c>
      <c r="J29" s="20">
        <f>I29*H29</f>
        <v>310.5</v>
      </c>
      <c r="K29" s="20">
        <v>0</v>
      </c>
      <c r="L29" s="185" t="s">
        <v>121</v>
      </c>
      <c r="M29" s="185"/>
      <c r="N29" s="185"/>
      <c r="O29" s="185"/>
      <c r="P29" s="185"/>
      <c r="Q29" s="192"/>
    </row>
    <row r="30" spans="2:18" s="2" customFormat="1" ht="21" customHeight="1" x14ac:dyDescent="0.3">
      <c r="B30" s="5">
        <v>3.3</v>
      </c>
      <c r="C30" s="180" t="s">
        <v>4</v>
      </c>
      <c r="D30" s="181"/>
      <c r="E30" s="181"/>
      <c r="F30" s="181"/>
      <c r="G30" s="182"/>
      <c r="H30" s="19">
        <f>F5</f>
        <v>0</v>
      </c>
      <c r="I30" s="20">
        <f>65+4.5</f>
        <v>69.5</v>
      </c>
      <c r="J30" s="20">
        <f>I30*H30</f>
        <v>0</v>
      </c>
      <c r="K30" s="20">
        <v>0</v>
      </c>
      <c r="L30" s="137" t="s">
        <v>109</v>
      </c>
      <c r="M30" s="137"/>
      <c r="N30" s="137"/>
      <c r="O30" s="137"/>
      <c r="P30" s="137"/>
      <c r="Q30" s="139"/>
    </row>
    <row r="31" spans="2:18" s="2" customFormat="1" ht="12" customHeight="1" x14ac:dyDescent="0.3">
      <c r="B31" s="5">
        <v>3.4</v>
      </c>
      <c r="C31" s="180" t="s">
        <v>5</v>
      </c>
      <c r="D31" s="181"/>
      <c r="E31" s="181"/>
      <c r="F31" s="181"/>
      <c r="G31" s="182"/>
      <c r="H31" s="19">
        <f>I5</f>
        <v>1</v>
      </c>
      <c r="I31" s="20">
        <f>30+4.5</f>
        <v>34.5</v>
      </c>
      <c r="J31" s="20">
        <f>I31*H31</f>
        <v>34.5</v>
      </c>
      <c r="K31" s="20">
        <v>0</v>
      </c>
      <c r="L31" s="206"/>
      <c r="M31" s="206"/>
      <c r="N31" s="206"/>
      <c r="O31" s="206"/>
      <c r="P31" s="206"/>
      <c r="Q31" s="207"/>
    </row>
    <row r="32" spans="2:18" s="2" customFormat="1" ht="32.450000000000003" customHeight="1" x14ac:dyDescent="0.3">
      <c r="B32" s="72">
        <v>3.5</v>
      </c>
      <c r="C32" s="180" t="s">
        <v>47</v>
      </c>
      <c r="D32" s="181"/>
      <c r="E32" s="181"/>
      <c r="F32" s="181"/>
      <c r="G32" s="182"/>
      <c r="H32" s="19"/>
      <c r="I32" s="20"/>
      <c r="J32" s="20">
        <f>SUM(J28:J31)*0.23</f>
        <v>79.350000000000009</v>
      </c>
      <c r="K32" s="20">
        <v>0</v>
      </c>
      <c r="L32" s="185" t="s">
        <v>48</v>
      </c>
      <c r="M32" s="185"/>
      <c r="N32" s="185"/>
      <c r="O32" s="185"/>
      <c r="P32" s="185"/>
      <c r="Q32" s="186"/>
    </row>
    <row r="33" spans="2:18" s="2" customFormat="1" ht="12" customHeight="1" thickBot="1" x14ac:dyDescent="0.35">
      <c r="B33" s="80">
        <v>3.6</v>
      </c>
      <c r="C33" s="180" t="s">
        <v>40</v>
      </c>
      <c r="D33" s="181"/>
      <c r="E33" s="181"/>
      <c r="F33" s="181"/>
      <c r="G33" s="182"/>
      <c r="H33" s="19"/>
      <c r="I33" s="20"/>
      <c r="J33" s="20">
        <v>0</v>
      </c>
      <c r="K33" s="20">
        <v>0</v>
      </c>
      <c r="L33" s="196"/>
      <c r="M33" s="197"/>
      <c r="N33" s="197"/>
      <c r="O33" s="197"/>
      <c r="P33" s="197"/>
      <c r="Q33" s="198"/>
    </row>
    <row r="34" spans="2:18" s="2" customFormat="1" ht="20.45" customHeight="1" thickTop="1" thickBot="1" x14ac:dyDescent="0.35">
      <c r="B34" s="165" t="s">
        <v>24</v>
      </c>
      <c r="C34" s="166"/>
      <c r="D34" s="166"/>
      <c r="E34" s="166"/>
      <c r="F34" s="166"/>
      <c r="G34" s="166"/>
      <c r="H34" s="166"/>
      <c r="I34" s="167"/>
      <c r="J34" s="28">
        <f>SUM(J28:J33)</f>
        <v>424.35</v>
      </c>
      <c r="K34" s="28">
        <f>J34+(J34*0.15)</f>
        <v>488.00250000000005</v>
      </c>
      <c r="L34" s="110" t="s">
        <v>41</v>
      </c>
      <c r="M34" s="111"/>
      <c r="N34" s="111"/>
      <c r="O34" s="111"/>
      <c r="P34" s="111"/>
      <c r="Q34" s="112"/>
      <c r="R34" s="77"/>
    </row>
    <row r="35" spans="2:18" s="2" customFormat="1" ht="13.5" thickTop="1" thickBot="1" x14ac:dyDescent="0.4">
      <c r="B35" s="89"/>
      <c r="C35" s="46"/>
      <c r="D35" s="46"/>
      <c r="I35" s="8"/>
      <c r="J35" s="8"/>
      <c r="K35" s="8"/>
      <c r="Q35" s="74"/>
    </row>
    <row r="36" spans="2:18" ht="16.5" thickTop="1" thickBot="1" x14ac:dyDescent="0.65">
      <c r="B36" s="90">
        <v>4</v>
      </c>
      <c r="C36" s="168" t="s">
        <v>49</v>
      </c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70"/>
    </row>
    <row r="37" spans="2:18" s="2" customFormat="1" ht="20.45" customHeight="1" thickTop="1" x14ac:dyDescent="0.3">
      <c r="B37" s="36">
        <v>4.0999999999999996</v>
      </c>
      <c r="C37" s="171" t="s">
        <v>50</v>
      </c>
      <c r="D37" s="172"/>
      <c r="E37" s="172"/>
      <c r="F37" s="172"/>
      <c r="G37" s="173"/>
      <c r="H37" s="30">
        <v>1</v>
      </c>
      <c r="I37" s="30">
        <v>0.6</v>
      </c>
      <c r="J37" s="30">
        <f>(I37*Q5)*H37</f>
        <v>6</v>
      </c>
      <c r="K37" s="30">
        <v>0</v>
      </c>
      <c r="L37" s="174" t="s">
        <v>51</v>
      </c>
      <c r="M37" s="175"/>
      <c r="N37" s="175"/>
      <c r="O37" s="175"/>
      <c r="P37" s="175"/>
      <c r="Q37" s="176"/>
    </row>
    <row r="38" spans="2:18" s="2" customFormat="1" ht="25.7" customHeight="1" x14ac:dyDescent="0.3">
      <c r="B38" s="34">
        <v>4.2</v>
      </c>
      <c r="C38" s="134" t="s">
        <v>52</v>
      </c>
      <c r="D38" s="135"/>
      <c r="E38" s="135"/>
      <c r="F38" s="135"/>
      <c r="G38" s="136"/>
      <c r="H38" s="20">
        <v>1</v>
      </c>
      <c r="I38" s="20">
        <v>0.6</v>
      </c>
      <c r="J38" s="20">
        <f>(I38*Q5)*H38</f>
        <v>6</v>
      </c>
      <c r="K38" s="20">
        <v>0</v>
      </c>
      <c r="L38" s="177" t="s">
        <v>53</v>
      </c>
      <c r="M38" s="178"/>
      <c r="N38" s="178"/>
      <c r="O38" s="178"/>
      <c r="P38" s="178"/>
      <c r="Q38" s="179"/>
    </row>
    <row r="39" spans="2:18" s="2" customFormat="1" ht="12" customHeight="1" x14ac:dyDescent="0.3">
      <c r="B39" s="29">
        <v>4.3</v>
      </c>
      <c r="C39" s="156" t="s">
        <v>40</v>
      </c>
      <c r="D39" s="157"/>
      <c r="E39" s="157"/>
      <c r="F39" s="157"/>
      <c r="G39" s="158"/>
      <c r="H39" s="15">
        <v>0</v>
      </c>
      <c r="I39" s="20">
        <v>0</v>
      </c>
      <c r="J39" s="20">
        <f>(I39*Q5)*H39</f>
        <v>0</v>
      </c>
      <c r="K39" s="20">
        <v>0</v>
      </c>
      <c r="L39" s="159"/>
      <c r="M39" s="160"/>
      <c r="N39" s="160"/>
      <c r="O39" s="160"/>
      <c r="P39" s="160"/>
      <c r="Q39" s="161"/>
    </row>
    <row r="40" spans="2:18" s="2" customFormat="1" ht="12" customHeight="1" thickBot="1" x14ac:dyDescent="0.35">
      <c r="B40" s="34">
        <v>4.4000000000000004</v>
      </c>
      <c r="C40" s="162" t="s">
        <v>54</v>
      </c>
      <c r="D40" s="163"/>
      <c r="E40" s="163"/>
      <c r="F40" s="163"/>
      <c r="G40" s="164"/>
      <c r="H40" s="22">
        <v>0</v>
      </c>
      <c r="I40" s="24">
        <v>0</v>
      </c>
      <c r="J40" s="24">
        <f>(I40*Q5)*H40</f>
        <v>0</v>
      </c>
      <c r="K40" s="24">
        <v>0</v>
      </c>
      <c r="L40" s="143"/>
      <c r="M40" s="144"/>
      <c r="N40" s="144"/>
      <c r="O40" s="144"/>
      <c r="P40" s="144"/>
      <c r="Q40" s="145"/>
    </row>
    <row r="41" spans="2:18" s="2" customFormat="1" ht="22.5" customHeight="1" thickTop="1" thickBot="1" x14ac:dyDescent="0.35">
      <c r="B41" s="129" t="s">
        <v>24</v>
      </c>
      <c r="C41" s="129"/>
      <c r="D41" s="129"/>
      <c r="E41" s="129"/>
      <c r="F41" s="129"/>
      <c r="G41" s="129"/>
      <c r="H41" s="129"/>
      <c r="I41" s="129"/>
      <c r="J41" s="57">
        <f>SUM(J37:J40)</f>
        <v>12</v>
      </c>
      <c r="K41" s="58">
        <f>J41*(J41*0.15)</f>
        <v>21.599999999999998</v>
      </c>
      <c r="L41" s="110" t="s">
        <v>41</v>
      </c>
      <c r="M41" s="111"/>
      <c r="N41" s="111"/>
      <c r="O41" s="111"/>
      <c r="P41" s="111"/>
      <c r="Q41" s="112"/>
      <c r="R41" s="77"/>
    </row>
    <row r="42" spans="2:18" ht="13.5" thickTop="1" thickBot="1" x14ac:dyDescent="0.4">
      <c r="I42" s="3"/>
    </row>
    <row r="43" spans="2:18" ht="16.5" thickTop="1" thickBot="1" x14ac:dyDescent="0.65">
      <c r="B43" s="85" t="s">
        <v>55</v>
      </c>
      <c r="C43" s="146" t="s">
        <v>56</v>
      </c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8"/>
    </row>
    <row r="44" spans="2:18" ht="16.5" thickTop="1" thickBot="1" x14ac:dyDescent="0.65">
      <c r="B44" s="91">
        <v>5</v>
      </c>
      <c r="C44" s="149" t="s">
        <v>57</v>
      </c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</row>
    <row r="45" spans="2:18" s="2" customFormat="1" ht="25.35" customHeight="1" thickTop="1" x14ac:dyDescent="0.3">
      <c r="B45" s="13">
        <v>5.0999999999999996</v>
      </c>
      <c r="C45" s="150" t="s">
        <v>58</v>
      </c>
      <c r="D45" s="151"/>
      <c r="E45" s="151"/>
      <c r="F45" s="151"/>
      <c r="G45" s="152"/>
      <c r="H45" s="55">
        <v>1</v>
      </c>
      <c r="I45" s="20">
        <v>1.6</v>
      </c>
      <c r="J45" s="53">
        <f>(I45*K5)*H45</f>
        <v>8</v>
      </c>
      <c r="K45" s="53">
        <v>0</v>
      </c>
      <c r="L45" s="153" t="s">
        <v>59</v>
      </c>
      <c r="M45" s="154"/>
      <c r="N45" s="154"/>
      <c r="O45" s="154"/>
      <c r="P45" s="154"/>
      <c r="Q45" s="155"/>
    </row>
    <row r="46" spans="2:18" s="2" customFormat="1" ht="11.65" x14ac:dyDescent="0.3">
      <c r="B46" s="13">
        <v>5.2</v>
      </c>
      <c r="C46" s="134" t="s">
        <v>60</v>
      </c>
      <c r="D46" s="135"/>
      <c r="E46" s="135"/>
      <c r="F46" s="135"/>
      <c r="G46" s="136"/>
      <c r="H46" s="56">
        <v>1</v>
      </c>
      <c r="I46" s="30">
        <v>5</v>
      </c>
      <c r="J46" s="31">
        <f>(I46*K5)*H46</f>
        <v>25</v>
      </c>
      <c r="K46" s="30">
        <v>0</v>
      </c>
      <c r="L46" s="121" t="s">
        <v>61</v>
      </c>
      <c r="M46" s="122"/>
      <c r="N46" s="122"/>
      <c r="O46" s="122"/>
      <c r="P46" s="122"/>
      <c r="Q46" s="124"/>
    </row>
    <row r="47" spans="2:18" s="2" customFormat="1" ht="22.35" customHeight="1" x14ac:dyDescent="0.3">
      <c r="B47" s="29">
        <v>5.3</v>
      </c>
      <c r="C47" s="134" t="s">
        <v>62</v>
      </c>
      <c r="D47" s="135"/>
      <c r="E47" s="135"/>
      <c r="F47" s="135"/>
      <c r="G47" s="136"/>
      <c r="H47" s="56">
        <v>1</v>
      </c>
      <c r="I47" s="20">
        <v>1.5</v>
      </c>
      <c r="J47" s="53">
        <f>I47*(K5*0.3)</f>
        <v>2.25</v>
      </c>
      <c r="K47" s="20">
        <v>0</v>
      </c>
      <c r="L47" s="137" t="s">
        <v>63</v>
      </c>
      <c r="M47" s="138"/>
      <c r="N47" s="138"/>
      <c r="O47" s="138"/>
      <c r="P47" s="138"/>
      <c r="Q47" s="139"/>
    </row>
    <row r="48" spans="2:18" s="2" customFormat="1" ht="12" customHeight="1" x14ac:dyDescent="0.3">
      <c r="B48" s="60">
        <v>5.4</v>
      </c>
      <c r="C48" s="134" t="s">
        <v>64</v>
      </c>
      <c r="D48" s="135"/>
      <c r="E48" s="135"/>
      <c r="F48" s="135"/>
      <c r="G48" s="136"/>
      <c r="H48" s="61">
        <v>1</v>
      </c>
      <c r="I48" s="24">
        <v>1</v>
      </c>
      <c r="J48" s="62">
        <f>(I48*K5)*H48</f>
        <v>5</v>
      </c>
      <c r="K48" s="24">
        <v>0</v>
      </c>
      <c r="L48" s="137" t="s">
        <v>65</v>
      </c>
      <c r="M48" s="138"/>
      <c r="N48" s="138"/>
      <c r="O48" s="138"/>
      <c r="P48" s="138"/>
      <c r="Q48" s="139"/>
    </row>
    <row r="49" spans="2:18" s="2" customFormat="1" ht="12" customHeight="1" thickBot="1" x14ac:dyDescent="0.35">
      <c r="B49" s="6">
        <v>5.5</v>
      </c>
      <c r="C49" s="140" t="s">
        <v>40</v>
      </c>
      <c r="D49" s="141"/>
      <c r="E49" s="141"/>
      <c r="F49" s="141"/>
      <c r="G49" s="142"/>
      <c r="H49" s="49">
        <v>0</v>
      </c>
      <c r="I49" s="24">
        <v>0</v>
      </c>
      <c r="J49" s="24">
        <f>(I49*K5)*H49</f>
        <v>0</v>
      </c>
      <c r="K49" s="24">
        <v>0</v>
      </c>
      <c r="L49" s="143"/>
      <c r="M49" s="144"/>
      <c r="N49" s="144"/>
      <c r="O49" s="144"/>
      <c r="P49" s="144"/>
      <c r="Q49" s="145"/>
    </row>
    <row r="50" spans="2:18" s="2" customFormat="1" ht="21.6" customHeight="1" thickTop="1" thickBot="1" x14ac:dyDescent="0.35">
      <c r="B50" s="129" t="s">
        <v>24</v>
      </c>
      <c r="C50" s="129"/>
      <c r="D50" s="129"/>
      <c r="E50" s="129"/>
      <c r="F50" s="129"/>
      <c r="G50" s="129"/>
      <c r="H50" s="129"/>
      <c r="I50" s="129"/>
      <c r="J50" s="63">
        <f>SUM(J45:J49)</f>
        <v>40.25</v>
      </c>
      <c r="K50" s="63">
        <f>J50+(J50*0.15)</f>
        <v>46.287500000000001</v>
      </c>
      <c r="L50" s="110" t="s">
        <v>41</v>
      </c>
      <c r="M50" s="111"/>
      <c r="N50" s="111"/>
      <c r="O50" s="111"/>
      <c r="P50" s="111"/>
      <c r="Q50" s="112"/>
      <c r="R50" s="77"/>
    </row>
    <row r="51" spans="2:18" ht="13.5" thickTop="1" thickBot="1" x14ac:dyDescent="0.4">
      <c r="I51" s="3"/>
    </row>
    <row r="52" spans="2:18" ht="16.5" thickTop="1" thickBot="1" x14ac:dyDescent="0.65">
      <c r="B52" s="90">
        <v>6</v>
      </c>
      <c r="C52" s="37" t="s">
        <v>66</v>
      </c>
      <c r="D52" s="64"/>
      <c r="E52" s="64"/>
      <c r="F52" s="64"/>
      <c r="G52" s="65"/>
      <c r="H52" s="65"/>
      <c r="I52" s="66"/>
      <c r="J52" s="65"/>
      <c r="K52" s="65"/>
      <c r="L52" s="65"/>
      <c r="M52" s="65"/>
      <c r="N52" s="65"/>
      <c r="O52" s="65"/>
      <c r="P52" s="65"/>
      <c r="Q52" s="67"/>
    </row>
    <row r="53" spans="2:18" s="2" customFormat="1" ht="12" customHeight="1" thickTop="1" x14ac:dyDescent="0.3">
      <c r="B53" s="12">
        <v>6.1</v>
      </c>
      <c r="C53" s="130" t="s">
        <v>67</v>
      </c>
      <c r="D53" s="131"/>
      <c r="E53" s="131"/>
      <c r="F53" s="131"/>
      <c r="G53" s="132"/>
      <c r="H53" s="16">
        <v>1</v>
      </c>
      <c r="I53" s="17">
        <v>1.1000000000000001</v>
      </c>
      <c r="J53" s="17">
        <f>(I53*Q5)*H53</f>
        <v>11</v>
      </c>
      <c r="K53" s="17">
        <v>0</v>
      </c>
      <c r="L53" s="130" t="s">
        <v>68</v>
      </c>
      <c r="M53" s="131"/>
      <c r="N53" s="131"/>
      <c r="O53" s="131"/>
      <c r="P53" s="131"/>
      <c r="Q53" s="133"/>
    </row>
    <row r="54" spans="2:18" s="2" customFormat="1" ht="12" customHeight="1" x14ac:dyDescent="0.3">
      <c r="B54" s="13">
        <v>6.2</v>
      </c>
      <c r="C54" s="121" t="s">
        <v>69</v>
      </c>
      <c r="D54" s="122"/>
      <c r="E54" s="122"/>
      <c r="F54" s="122"/>
      <c r="G54" s="123"/>
      <c r="H54" s="18">
        <v>1</v>
      </c>
      <c r="I54" s="20">
        <v>0.5</v>
      </c>
      <c r="J54" s="20">
        <f>(I54*Q5)*H54</f>
        <v>5</v>
      </c>
      <c r="K54" s="20">
        <v>0</v>
      </c>
      <c r="L54" s="121" t="s">
        <v>70</v>
      </c>
      <c r="M54" s="122"/>
      <c r="N54" s="122"/>
      <c r="O54" s="122"/>
      <c r="P54" s="122"/>
      <c r="Q54" s="124"/>
    </row>
    <row r="55" spans="2:18" s="2" customFormat="1" ht="12" customHeight="1" x14ac:dyDescent="0.3">
      <c r="B55" s="13">
        <v>6.3</v>
      </c>
      <c r="C55" s="121" t="s">
        <v>71</v>
      </c>
      <c r="D55" s="122"/>
      <c r="E55" s="122"/>
      <c r="F55" s="122"/>
      <c r="G55" s="123"/>
      <c r="H55" s="18">
        <v>1</v>
      </c>
      <c r="I55" s="20">
        <v>0.3</v>
      </c>
      <c r="J55" s="20">
        <f>(I55*Q5)*H55</f>
        <v>3</v>
      </c>
      <c r="K55" s="20">
        <v>0</v>
      </c>
      <c r="L55" s="121" t="s">
        <v>72</v>
      </c>
      <c r="M55" s="122"/>
      <c r="N55" s="122"/>
      <c r="O55" s="122"/>
      <c r="P55" s="122"/>
      <c r="Q55" s="124"/>
    </row>
    <row r="56" spans="2:18" s="2" customFormat="1" ht="12" customHeight="1" x14ac:dyDescent="0.3">
      <c r="B56" s="13">
        <v>6.4</v>
      </c>
      <c r="C56" s="121" t="s">
        <v>73</v>
      </c>
      <c r="D56" s="122"/>
      <c r="E56" s="122"/>
      <c r="F56" s="122"/>
      <c r="G56" s="123"/>
      <c r="H56" s="18">
        <v>1</v>
      </c>
      <c r="I56" s="20">
        <v>0.4</v>
      </c>
      <c r="J56" s="20">
        <f>(I56*Q5)*H56</f>
        <v>4</v>
      </c>
      <c r="K56" s="20">
        <v>0</v>
      </c>
      <c r="L56" s="121" t="s">
        <v>74</v>
      </c>
      <c r="M56" s="122"/>
      <c r="N56" s="122"/>
      <c r="O56" s="122"/>
      <c r="P56" s="122"/>
      <c r="Q56" s="124"/>
    </row>
    <row r="57" spans="2:18" s="2" customFormat="1" ht="12" customHeight="1" x14ac:dyDescent="0.3">
      <c r="B57" s="13">
        <v>6.5</v>
      </c>
      <c r="C57" s="121" t="s">
        <v>75</v>
      </c>
      <c r="D57" s="122"/>
      <c r="E57" s="122"/>
      <c r="F57" s="122"/>
      <c r="G57" s="123"/>
      <c r="H57" s="18">
        <v>1</v>
      </c>
      <c r="I57" s="20">
        <v>1.2</v>
      </c>
      <c r="J57" s="20">
        <f>(I57*Q5)*H57</f>
        <v>12</v>
      </c>
      <c r="K57" s="20">
        <v>0</v>
      </c>
      <c r="L57" s="121" t="s">
        <v>76</v>
      </c>
      <c r="M57" s="122"/>
      <c r="N57" s="122"/>
      <c r="O57" s="122"/>
      <c r="P57" s="122"/>
      <c r="Q57" s="124"/>
    </row>
    <row r="58" spans="2:18" s="2" customFormat="1" ht="12" customHeight="1" x14ac:dyDescent="0.3">
      <c r="B58" s="13">
        <v>6.6</v>
      </c>
      <c r="C58" s="121" t="s">
        <v>77</v>
      </c>
      <c r="D58" s="122"/>
      <c r="E58" s="122"/>
      <c r="F58" s="122"/>
      <c r="G58" s="123"/>
      <c r="H58" s="18">
        <v>1</v>
      </c>
      <c r="I58" s="20">
        <v>1.8</v>
      </c>
      <c r="J58" s="20">
        <f>(I58*Q5)*H58</f>
        <v>18</v>
      </c>
      <c r="K58" s="20">
        <v>0</v>
      </c>
      <c r="L58" s="121" t="s">
        <v>78</v>
      </c>
      <c r="M58" s="122"/>
      <c r="N58" s="122"/>
      <c r="O58" s="122"/>
      <c r="P58" s="122"/>
      <c r="Q58" s="124"/>
    </row>
    <row r="59" spans="2:18" s="2" customFormat="1" ht="12" customHeight="1" x14ac:dyDescent="0.3">
      <c r="B59" s="13">
        <v>6.7</v>
      </c>
      <c r="C59" s="121" t="s">
        <v>79</v>
      </c>
      <c r="D59" s="122"/>
      <c r="E59" s="122"/>
      <c r="F59" s="122"/>
      <c r="G59" s="123"/>
      <c r="H59" s="19">
        <v>1</v>
      </c>
      <c r="I59" s="20">
        <v>0.2</v>
      </c>
      <c r="J59" s="20">
        <f>(I59*Q5)*H59</f>
        <v>2</v>
      </c>
      <c r="K59" s="20">
        <v>0</v>
      </c>
      <c r="L59" s="121" t="s">
        <v>80</v>
      </c>
      <c r="M59" s="122"/>
      <c r="N59" s="122"/>
      <c r="O59" s="122"/>
      <c r="P59" s="122"/>
      <c r="Q59" s="124"/>
    </row>
    <row r="60" spans="2:18" s="2" customFormat="1" ht="12" customHeight="1" x14ac:dyDescent="0.3">
      <c r="B60" s="6">
        <v>6.8</v>
      </c>
      <c r="C60" s="125" t="s">
        <v>81</v>
      </c>
      <c r="D60" s="126"/>
      <c r="E60" s="126"/>
      <c r="F60" s="126"/>
      <c r="G60" s="127"/>
      <c r="H60" s="23">
        <v>1</v>
      </c>
      <c r="I60" s="20">
        <v>0</v>
      </c>
      <c r="J60" s="22">
        <f>(I60*Q5)*H60</f>
        <v>0</v>
      </c>
      <c r="K60" s="24">
        <v>0</v>
      </c>
      <c r="L60" s="261"/>
      <c r="M60" s="262"/>
      <c r="N60" s="262"/>
      <c r="O60" s="262"/>
      <c r="P60" s="262"/>
      <c r="Q60" s="263"/>
    </row>
    <row r="61" spans="2:18" s="2" customFormat="1" ht="12" customHeight="1" thickBot="1" x14ac:dyDescent="0.35">
      <c r="B61" s="50">
        <v>6.9</v>
      </c>
      <c r="C61" s="101" t="s">
        <v>40</v>
      </c>
      <c r="D61" s="102"/>
      <c r="E61" s="102"/>
      <c r="F61" s="102"/>
      <c r="G61" s="103"/>
      <c r="H61" s="51">
        <v>1</v>
      </c>
      <c r="I61" s="59">
        <v>0</v>
      </c>
      <c r="J61" s="22">
        <f>(I61*Q6)*H61</f>
        <v>0</v>
      </c>
      <c r="K61" s="45">
        <v>0</v>
      </c>
      <c r="L61" s="104"/>
      <c r="M61" s="105"/>
      <c r="N61" s="105"/>
      <c r="O61" s="105"/>
      <c r="P61" s="105"/>
      <c r="Q61" s="106"/>
    </row>
    <row r="62" spans="2:18" s="2" customFormat="1" ht="21.95" customHeight="1" thickTop="1" thickBot="1" x14ac:dyDescent="0.35">
      <c r="B62" s="107" t="s">
        <v>24</v>
      </c>
      <c r="C62" s="108"/>
      <c r="D62" s="108"/>
      <c r="E62" s="108"/>
      <c r="F62" s="108"/>
      <c r="G62" s="108"/>
      <c r="H62" s="108"/>
      <c r="I62" s="109"/>
      <c r="J62" s="57">
        <f>SUM(J53:J59)</f>
        <v>55</v>
      </c>
      <c r="K62" s="68">
        <f>J62+(J62*0.15)</f>
        <v>63.25</v>
      </c>
      <c r="L62" s="110" t="s">
        <v>41</v>
      </c>
      <c r="M62" s="111"/>
      <c r="N62" s="111"/>
      <c r="O62" s="111"/>
      <c r="P62" s="111"/>
      <c r="Q62" s="112"/>
      <c r="R62" s="77"/>
    </row>
    <row r="63" spans="2:18" s="2" customFormat="1" ht="13.5" thickTop="1" thickBot="1" x14ac:dyDescent="0.4">
      <c r="B63" s="89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77"/>
    </row>
    <row r="64" spans="2:18" ht="14.45" customHeight="1" thickTop="1" thickBot="1" x14ac:dyDescent="0.4">
      <c r="B64" s="113" t="s">
        <v>83</v>
      </c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5"/>
    </row>
    <row r="65" spans="2:17" ht="27" customHeight="1" thickTop="1" thickBot="1" x14ac:dyDescent="0.4">
      <c r="B65" s="116" t="s">
        <v>84</v>
      </c>
      <c r="C65" s="117"/>
      <c r="D65" s="117"/>
      <c r="E65" s="117"/>
      <c r="F65" s="117"/>
      <c r="G65" s="117"/>
      <c r="H65" s="117"/>
      <c r="I65" s="117"/>
      <c r="J65" s="69">
        <f>(J62+J50+J41+J34+J25+J14)</f>
        <v>637.98</v>
      </c>
      <c r="K65" s="70">
        <f>(K62+K50+K41+K34+K25+K14)</f>
        <v>741.47700000000009</v>
      </c>
      <c r="L65" s="118" t="s">
        <v>41</v>
      </c>
      <c r="M65" s="119"/>
      <c r="N65" s="119"/>
      <c r="O65" s="119"/>
      <c r="P65" s="119"/>
      <c r="Q65" s="120"/>
    </row>
    <row r="66" spans="2:17" ht="13.15" thickTop="1" x14ac:dyDescent="0.35">
      <c r="B66" s="89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</row>
    <row r="67" spans="2:17" ht="28.5" customHeight="1" x14ac:dyDescent="0.35">
      <c r="B67" s="99" t="s">
        <v>85</v>
      </c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</row>
    <row r="68" spans="2:17" ht="15" customHeight="1" x14ac:dyDescent="0.35">
      <c r="B68" s="100" t="s">
        <v>117</v>
      </c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</row>
    <row r="69" spans="2:17" ht="27" customHeight="1" x14ac:dyDescent="0.35">
      <c r="B69" s="99" t="s">
        <v>118</v>
      </c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</row>
    <row r="70" spans="2:17" ht="23.45" customHeight="1" x14ac:dyDescent="0.35">
      <c r="B70" s="99" t="s">
        <v>122</v>
      </c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</row>
    <row r="111" spans="3:3" x14ac:dyDescent="0.35">
      <c r="C111" s="1"/>
    </row>
    <row r="128" spans="3:3" x14ac:dyDescent="0.35">
      <c r="C128" s="1"/>
    </row>
  </sheetData>
  <mergeCells count="117">
    <mergeCell ref="B1:Q1"/>
    <mergeCell ref="B2:Q2"/>
    <mergeCell ref="B4:C4"/>
    <mergeCell ref="D4:E4"/>
    <mergeCell ref="F4:H4"/>
    <mergeCell ref="I4:J4"/>
    <mergeCell ref="K4:L4"/>
    <mergeCell ref="M4:P4"/>
    <mergeCell ref="B7:B8"/>
    <mergeCell ref="C7:G8"/>
    <mergeCell ref="H7:H8"/>
    <mergeCell ref="I7:J7"/>
    <mergeCell ref="K7:K8"/>
    <mergeCell ref="L7:Q8"/>
    <mergeCell ref="B5:C5"/>
    <mergeCell ref="D5:E5"/>
    <mergeCell ref="F5:H5"/>
    <mergeCell ref="I5:J5"/>
    <mergeCell ref="K5:L5"/>
    <mergeCell ref="M5:P5"/>
    <mergeCell ref="B14:I14"/>
    <mergeCell ref="L14:Q14"/>
    <mergeCell ref="C15:D15"/>
    <mergeCell ref="C16:Q16"/>
    <mergeCell ref="C17:G17"/>
    <mergeCell ref="L17:Q17"/>
    <mergeCell ref="L9:Q9"/>
    <mergeCell ref="C10:Q10"/>
    <mergeCell ref="C11:Q11"/>
    <mergeCell ref="C12:G12"/>
    <mergeCell ref="L12:Q12"/>
    <mergeCell ref="C13:G13"/>
    <mergeCell ref="L13:Q13"/>
    <mergeCell ref="C21:G21"/>
    <mergeCell ref="L21:Q21"/>
    <mergeCell ref="C22:G22"/>
    <mergeCell ref="L22:Q22"/>
    <mergeCell ref="C23:G23"/>
    <mergeCell ref="L23:Q23"/>
    <mergeCell ref="C18:G18"/>
    <mergeCell ref="L18:Q18"/>
    <mergeCell ref="C19:G19"/>
    <mergeCell ref="L19:Q19"/>
    <mergeCell ref="C20:G20"/>
    <mergeCell ref="L20:Q20"/>
    <mergeCell ref="C28:G28"/>
    <mergeCell ref="L28:Q28"/>
    <mergeCell ref="C29:G29"/>
    <mergeCell ref="L29:Q29"/>
    <mergeCell ref="C30:G30"/>
    <mergeCell ref="L30:Q30"/>
    <mergeCell ref="C24:G24"/>
    <mergeCell ref="L24:Q24"/>
    <mergeCell ref="B25:I25"/>
    <mergeCell ref="L25:Q25"/>
    <mergeCell ref="C26:D26"/>
    <mergeCell ref="C27:Q27"/>
    <mergeCell ref="B34:I34"/>
    <mergeCell ref="L34:Q34"/>
    <mergeCell ref="C36:Q36"/>
    <mergeCell ref="C37:G37"/>
    <mergeCell ref="L37:Q37"/>
    <mergeCell ref="C38:G38"/>
    <mergeCell ref="L38:Q38"/>
    <mergeCell ref="C31:G31"/>
    <mergeCell ref="L31:Q31"/>
    <mergeCell ref="C32:G32"/>
    <mergeCell ref="L32:Q32"/>
    <mergeCell ref="C33:G33"/>
    <mergeCell ref="L33:Q33"/>
    <mergeCell ref="C43:Q43"/>
    <mergeCell ref="C44:Q44"/>
    <mergeCell ref="C45:G45"/>
    <mergeCell ref="L45:Q45"/>
    <mergeCell ref="C46:G46"/>
    <mergeCell ref="L46:Q46"/>
    <mergeCell ref="C39:G39"/>
    <mergeCell ref="L39:Q39"/>
    <mergeCell ref="C40:G40"/>
    <mergeCell ref="L40:Q40"/>
    <mergeCell ref="B41:I41"/>
    <mergeCell ref="L41:Q41"/>
    <mergeCell ref="B50:I50"/>
    <mergeCell ref="L50:Q50"/>
    <mergeCell ref="C53:G53"/>
    <mergeCell ref="L53:Q53"/>
    <mergeCell ref="C54:G54"/>
    <mergeCell ref="L54:Q54"/>
    <mergeCell ref="C47:G47"/>
    <mergeCell ref="L47:Q47"/>
    <mergeCell ref="C48:G48"/>
    <mergeCell ref="L48:Q48"/>
    <mergeCell ref="C49:G49"/>
    <mergeCell ref="L49:Q49"/>
    <mergeCell ref="C58:G58"/>
    <mergeCell ref="L58:Q58"/>
    <mergeCell ref="C59:G59"/>
    <mergeCell ref="L59:Q59"/>
    <mergeCell ref="C60:G60"/>
    <mergeCell ref="L60:Q60"/>
    <mergeCell ref="B67:Q67"/>
    <mergeCell ref="C55:G55"/>
    <mergeCell ref="L55:Q55"/>
    <mergeCell ref="C56:G56"/>
    <mergeCell ref="L56:Q56"/>
    <mergeCell ref="C57:G57"/>
    <mergeCell ref="L57:Q57"/>
    <mergeCell ref="B70:Q70"/>
    <mergeCell ref="B68:Q68"/>
    <mergeCell ref="B69:Q69"/>
    <mergeCell ref="C61:G61"/>
    <mergeCell ref="L61:Q61"/>
    <mergeCell ref="B62:I62"/>
    <mergeCell ref="L62:Q62"/>
    <mergeCell ref="B64:Q64"/>
    <mergeCell ref="B65:I65"/>
    <mergeCell ref="L65:Q65"/>
  </mergeCells>
  <printOptions horizontalCentered="1"/>
  <pageMargins left="0.25" right="0.25" top="0.75" bottom="0.75" header="0.3" footer="0.3"/>
  <pageSetup paperSize="40" scale="94" fitToHeight="0" orientation="portrait" r:id="rId1"/>
  <headerFooter>
    <oddHeader>&amp;L&amp;8&amp;F/&amp;A&amp;R&amp;14Annex ...&amp;10Page &amp;P/&amp;N</oddHeader>
  </headerFooter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Info - Accommodation Schedule</vt:lpstr>
      <vt:lpstr>hotel 5 star-24room-Ha</vt:lpstr>
      <vt:lpstr>hotel 5 star-60room-Ha</vt:lpstr>
      <vt:lpstr>hotel 5 star-120room-Ha</vt:lpstr>
      <vt:lpstr>hotel 1-2 star </vt:lpstr>
      <vt:lpstr>hotel 3-4-5 star </vt:lpstr>
      <vt:lpstr>boutique hotel</vt:lpstr>
      <vt:lpstr>guesthouse</vt:lpstr>
      <vt:lpstr>boutique villa</vt:lpstr>
      <vt:lpstr>home stay</vt:lpstr>
      <vt:lpstr>'boutique hotel'!Print_Area</vt:lpstr>
      <vt:lpstr>'boutique villa'!Print_Area</vt:lpstr>
      <vt:lpstr>guesthouse!Print_Area</vt:lpstr>
      <vt:lpstr>'home stay'!Print_Area</vt:lpstr>
      <vt:lpstr>'hotel 1-2 star '!Print_Area</vt:lpstr>
      <vt:lpstr>'hotel 3-4-5 star '!Print_Area</vt:lpstr>
      <vt:lpstr>'hotel 5 star-120room-Ha'!Print_Area</vt:lpstr>
      <vt:lpstr>'hotel 5 star-24room-Ha'!Print_Area</vt:lpstr>
      <vt:lpstr>'hotel 5 star-60room-Ha'!Print_Area</vt:lpstr>
      <vt:lpstr>'Info - Accommodation Schedule'!Print_Area</vt:lpstr>
      <vt:lpstr>'boutique hotel'!Print_Titles</vt:lpstr>
      <vt:lpstr>'boutique villa'!Print_Titles</vt:lpstr>
      <vt:lpstr>guesthouse!Print_Titles</vt:lpstr>
      <vt:lpstr>'home stay'!Print_Titles</vt:lpstr>
      <vt:lpstr>'hotel 1-2 star '!Print_Titles</vt:lpstr>
      <vt:lpstr>'hotel 3-4-5 star '!Print_Titles</vt:lpstr>
      <vt:lpstr>'hotel 5 star-120room-Ha'!Print_Titles</vt:lpstr>
      <vt:lpstr>'hotel 5 star-24room-Ha'!Print_Titles</vt:lpstr>
      <vt:lpstr>'hotel 5 star-60room-Ha'!Print_Titles</vt:lpstr>
      <vt:lpstr>'Info - Accommodation Schedule'!Print_Titles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Merita</dc:creator>
  <cp:keywords/>
  <dc:description/>
  <cp:lastModifiedBy>merita behluli</cp:lastModifiedBy>
  <cp:revision/>
  <dcterms:created xsi:type="dcterms:W3CDTF">2018-07-24T15:30:31Z</dcterms:created>
  <dcterms:modified xsi:type="dcterms:W3CDTF">2023-04-03T09:00:38Z</dcterms:modified>
  <cp:category/>
  <cp:contentStatus/>
</cp:coreProperties>
</file>